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6105" tabRatio="803" activeTab="5"/>
  </bookViews>
  <sheets>
    <sheet name="Truong" sheetId="1" r:id="rId1"/>
    <sheet name="LopHoc_THCS" sheetId="2" r:id="rId2"/>
    <sheet name="HocSinh_THCS" sheetId="3" r:id="rId3"/>
    <sheet name="NhanSu_THCS" sheetId="4" r:id="rId4"/>
    <sheet name="CoSoVC_THCS" sheetId="5" r:id="rId5"/>
    <sheet name="DiemTruong" sheetId="6" r:id="rId6"/>
  </sheets>
  <definedNames>
    <definedName name="CHITRUONG">'Truong'!$B$29:$Q$43</definedName>
    <definedName name="CSVC">'CoSoVC_THCS'!$H$81:$J$87</definedName>
    <definedName name="CSVC_CHONGOI">'CoSoVC_THCS'!$C$25:$M$26</definedName>
    <definedName name="CSVC_DIENTICH_PHONG">'CoSoVC_THCS'!$G$89:$J$101</definedName>
    <definedName name="CSVC_LOAIPHONG_CAPXD">'CoSoVC_THCS'!$C$18:$M$21</definedName>
    <definedName name="CSVC_LOAIPHONG_CTCC">'CoSoVC_THCS'!$C$75:$M$78</definedName>
    <definedName name="CSVC_LOAIPHONG_HCQT">'CoSoVC_THCS'!$C$60:$M$70</definedName>
    <definedName name="CSVC_LOAIPHONG_KHAC">'CoSoVC_THCS'!$C$42:$M$46</definedName>
    <definedName name="CSVC_LOAIPHONG_PHONGAN">'CoSoVC_THCS'!$C$51:$M$55</definedName>
    <definedName name="CSVC_LOAIPHONG_PHONGHOC">'CoSoVC_THCS'!$C$6:$M$16</definedName>
    <definedName name="CSVC_LOAIPHONG_PVHT">'CoSoVC_THCS'!$C$31:$M$37</definedName>
    <definedName name="CSVC_THIETBI">'CoSoVC_THCS'!$G$110:$J$125</definedName>
    <definedName name="CSVC_VESINH">'CoSoVC_THCS'!$E$130:$J$131</definedName>
    <definedName name="diachi">'Truong'!$E$13:$M$14</definedName>
    <definedName name="dienthoai">'Truong'!$N$11:$R$11</definedName>
    <definedName name="DM_Nam" localSheetId="0">'Truong'!$Y$26:$Y$33</definedName>
    <definedName name="DM_Nam">#REF!</definedName>
    <definedName name="email">'Truong'!$N$13:$R$13</definedName>
    <definedName name="fax">'Truong'!$N$12:$R$12</definedName>
    <definedName name="GIAOVIEN_CTDD1">'NhanSu_THCS'!$E$58:$K$58</definedName>
    <definedName name="GIAOVIEN_CTDD2">'NhanSu_THCS'!$L$58:$P$58</definedName>
    <definedName name="GIAOVIEN_MONHOC_THCS1">'NhanSu_THCS'!$E$36:$K$57</definedName>
    <definedName name="GIAOVIEN_MONHOC_THCS2">'NhanSu_THCS'!$L$36:$P$57</definedName>
    <definedName name="hieutruong">'Truong'!$N$10:$R$10</definedName>
    <definedName name="HIEUTRUONG_TDDT1">'NhanSu_THCS'!$E$64:$K$72</definedName>
    <definedName name="HIEUTRUONG_TDDT2">'NhanSu_THCS'!$L$64:$P$72</definedName>
    <definedName name="HS_BOHOC_THCS">'HocSinh_THCS'!$D$28:$H$34</definedName>
    <definedName name="HS_BOHOC_THCS_KHAC">#REF!</definedName>
    <definedName name="HS_CAPHOC_THCS1">'HocSinh_THCS'!$D$5:$H$26</definedName>
    <definedName name="HS_CAPHOC_THCS1_KHAC">#REF!</definedName>
    <definedName name="HS_CAPHOC_THCS2">'HocSinh_THCS'!$D$42:$H$50</definedName>
    <definedName name="HS_CAPHOC_THCS2_KHAC">#REF!</definedName>
    <definedName name="HS_CHINHSACH_THCS_KHAC">#REF!</definedName>
    <definedName name="HS_CHINHSACH_THCS1">'HocSinh_THCS'!$D$87:$H$117</definedName>
    <definedName name="HS_CHINHSACH_THCS2">'HocSinh_THCS'!$I$87:$M$117</definedName>
    <definedName name="HS_DOTUOI_THCS1">'HocSinh_THCS'!$D$58:$H$65</definedName>
    <definedName name="HS_DOTUOI_THCS2">'HocSinh_THCS'!$D$67:$H$74</definedName>
    <definedName name="HS_DOTUOI_THCS3">'HocSinh_THCS'!$D$76:$H$83</definedName>
    <definedName name="HS_LOAILOP_THCS">'HocSinh_THCS'!$D$52:$H$56</definedName>
    <definedName name="HS_LOAILOP_THCS_KHAC">#REF!</definedName>
    <definedName name="HS_MONHOC_THCS">'HocSinh_THCS'!$D$36:$H$41</definedName>
    <definedName name="LH_DACBIET_THCS">'LopHoc_THCS'!$D$7:$H$12</definedName>
    <definedName name="LH_DACBIET_THCS_KHAC">#REF!</definedName>
    <definedName name="LH_MONHOC_THCS">'LopHoc_THCS'!$D$14:$H$21</definedName>
    <definedName name="LOPHOC_THCS">'LopHoc_THCS'!$E$5:$H$6</definedName>
    <definedName name="LOPHOC_THCS_KHAC">#REF!</definedName>
    <definedName name="ma_nam">'Truong'!$N$6:$Q$6</definedName>
    <definedName name="ma_tructhuoc">'Truong'!$E$15:$M$15</definedName>
    <definedName name="ma_truong">'Truong'!$F$6:$I$6</definedName>
    <definedName name="NHANSU_DANG1">'NhanSu_THCS'!$E$7:$K$9</definedName>
    <definedName name="NHANSU_DANG2">'NhanSu_THCS'!$L$7:$P$9</definedName>
    <definedName name="NHANSU_DOTUOI_THCS1">'NhanSu_THCS'!$E$27:$K$34</definedName>
    <definedName name="NHANSU_DOTUOI_THCS2">'NhanSu_THCS'!$L$27:$P$34</definedName>
    <definedName name="NHANSU_TDDT_THCS1">'NhanSu_THCS'!$E$17:$K$25</definedName>
    <definedName name="NHANSU_TDDT_THCS2">'NhanSu_THCS'!$L$17:$P$25</definedName>
    <definedName name="NHANSU_TONGSO_CBQL1">'NhanSu_THCS'!$E$61:$K$62</definedName>
    <definedName name="NHANSU_TONGSO_CBQL2">'NhanSu_THCS'!$L$61:$P$62</definedName>
    <definedName name="NHANSU_TONGSO_THCS1">'NhanSu_THCS'!$E$12:$K$15</definedName>
    <definedName name="NHANSU_TONGSO_THCS2">'NhanSu_THCS'!$L$12:$P$15</definedName>
    <definedName name="NHANVIEN_LOAINV1">'NhanSu_THCS'!$E$85:$K$91</definedName>
    <definedName name="NHANVIEN_LOAINV2">'NhanSu_THCS'!$L$85:$P$91</definedName>
    <definedName name="PHOHIEUTRUONG_TDDT1">'NhanSu_THCS'!$E$74:$K$82</definedName>
    <definedName name="PHOHIEUTRUONG_TDDT2">'NhanSu_THCS'!$L$74:$P$82</definedName>
    <definedName name="phuongxa">'Truong'!$E$12:$M$12</definedName>
    <definedName name="_xlnm.Print_Area" localSheetId="4">'CoSoVC_THCS'!$B$1:$M$144</definedName>
    <definedName name="_xlnm.Print_Area" localSheetId="5">'DiemTruong'!$B$1:$Q$24</definedName>
    <definedName name="_xlnm.Print_Area" localSheetId="2">'HocSinh_THCS'!$A$1:$H$118</definedName>
    <definedName name="_xlnm.Print_Area" localSheetId="1">'LopHoc_THCS'!$B$1:$H$12</definedName>
    <definedName name="_xlnm.Print_Area" localSheetId="3">'NhanSu_THCS'!$B$1:$P$92</definedName>
    <definedName name="_xlnm.Print_Area" localSheetId="0">'Truong'!$B$1:$Q$46</definedName>
    <definedName name="_xlnm.Print_Titles" localSheetId="3">'NhanSu_THCS'!$2:$4</definedName>
    <definedName name="quanhuyen">'Truong'!$E$11:$M$11</definedName>
    <definedName name="sodiemtruong">'Truong'!$N$15:$R$15</definedName>
    <definedName name="THIETBI_GIAODUC">'CoSoVC_THCS'!$G$104:$J$107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vanlt</author>
  </authors>
  <commentList>
    <comment ref="D15" authorId="0">
      <text>
        <r>
          <rPr>
            <b/>
            <sz val="8"/>
            <rFont val="Tahoma"/>
            <family val="0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vanlt</author>
    <author>Haihx</author>
  </authors>
  <commentList>
    <comment ref="D37" authorId="0">
      <text>
        <r>
          <rPr>
            <b/>
            <sz val="8"/>
            <rFont val="Tahoma"/>
            <family val="2"/>
          </rPr>
          <t xml:space="preserve">ma_mhoc
Common.MON_HOC </t>
        </r>
        <r>
          <rPr>
            <sz val="8"/>
            <rFont val="Tahoma"/>
            <family val="2"/>
          </rPr>
          <t xml:space="preserve">               
</t>
        </r>
      </text>
    </comment>
    <comment ref="D59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68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77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</commentList>
</comments>
</file>

<file path=xl/comments4.xml><?xml version="1.0" encoding="utf-8"?>
<comments xmlns="http://schemas.openxmlformats.org/spreadsheetml/2006/main">
  <authors>
    <author>User</author>
    <author>thunm</author>
  </authors>
  <commentList>
    <comment ref="E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L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E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L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E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L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E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L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E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3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6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H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G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G10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104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E130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4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I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H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F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<sst xmlns="http://schemas.openxmlformats.org/spreadsheetml/2006/main" count="593" uniqueCount="405">
  <si>
    <t>Fax:</t>
  </si>
  <si>
    <t>Email:</t>
  </si>
  <si>
    <t>Web:</t>
  </si>
  <si>
    <t>STT</t>
  </si>
  <si>
    <t>Chia ra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</si>
  <si>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</si>
  <si>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</si>
  <si>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</si>
  <si>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</si>
  <si>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</si>
  <si>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</si>
  <si>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Điện thoại:</t>
  </si>
  <si>
    <t>Xã/phường:</t>
  </si>
  <si>
    <t>Địa chỉ trường:</t>
  </si>
  <si>
    <t>Diện tích</t>
  </si>
  <si>
    <t>Kh.cách</t>
  </si>
  <si>
    <t>Địa chỉ điểm trường</t>
  </si>
  <si>
    <t>Họ tên người báo cáo</t>
  </si>
  <si>
    <t>Thủ trưởng đơn vị</t>
  </si>
  <si>
    <t>HỒ SƠ TRƯỜNG THCS ĐẦU NĂM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</si>
  <si>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</si>
  <si>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</si>
  <si>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</si>
  <si>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</si>
  <si>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</si>
  <si>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</si>
  <si>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</si>
  <si>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cấp xây dựng</t>
  </si>
  <si>
    <t>Số phòng học theo chức năng</t>
  </si>
  <si>
    <t xml:space="preserve"> - Phòng học bộ môn</t>
  </si>
  <si>
    <t xml:space="preserve"> - Phòng khác</t>
  </si>
  <si>
    <t>Số chỗ ngồi</t>
  </si>
  <si>
    <t>Số chỗ ngồi trong phòng học văn hoá</t>
  </si>
  <si>
    <t>B. Khối phòng phục vụ học tập</t>
  </si>
  <si>
    <t>Số phòng chia theo chức năng</t>
  </si>
  <si>
    <t>Số phòng học nhờ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</si>
  <si>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</si>
  <si>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</si>
  <si>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</si>
  <si>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</si>
  <si>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</si>
  <si>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Bán kiên cố</t>
  </si>
  <si>
    <t xml:space="preserve"> - Tạm </t>
  </si>
  <si>
    <t xml:space="preserve"> - Văn phòng trường</t>
  </si>
  <si>
    <t>Số phòng học 3 ca</t>
  </si>
  <si>
    <t xml:space="preserve">     Trong đó:  Máy vi tính đang được nối Internet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</si>
  <si>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</si>
  <si>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</si>
  <si>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</si>
  <si>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</si>
  <si>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</si>
  <si>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</si>
  <si>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Thiết bị khác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</si>
  <si>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</si>
  <si>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</si>
  <si>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</si>
  <si>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</si>
  <si>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</si>
  <si>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</si>
  <si>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</si>
  <si>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</si>
  <si>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</si>
  <si>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>* Số Đảng viên</t>
  </si>
  <si>
    <t xml:space="preserve"> - Phó hiệu trưởng</t>
  </si>
  <si>
    <t xml:space="preserve"> - Nhân viên khác</t>
  </si>
  <si>
    <t>Loại lớp</t>
  </si>
  <si>
    <t>Lớp 6</t>
  </si>
  <si>
    <t>Lớp 7</t>
  </si>
  <si>
    <t>Lớp 8</t>
  </si>
  <si>
    <t>Lớp 9</t>
  </si>
  <si>
    <t>Loại học sinh</t>
  </si>
  <si>
    <t>Tổng số học sinh</t>
  </si>
  <si>
    <t>Số học sinh theo loại lớp đặc biệt</t>
  </si>
  <si>
    <t>Số HS lưu ban năm trước</t>
  </si>
  <si>
    <t>6. Thông tin điểm trường</t>
  </si>
  <si>
    <t>Số thứ tự điểm trường:</t>
  </si>
  <si>
    <t>Cấp xây dựng</t>
  </si>
  <si>
    <t>Số giáo viên</t>
  </si>
  <si>
    <t>Lớp</t>
  </si>
  <si>
    <t>Số học sinh</t>
  </si>
  <si>
    <t>Số lớp</t>
  </si>
  <si>
    <t>Nữ D.Tộc</t>
  </si>
  <si>
    <t>Chia ra: - Kiên cố</t>
  </si>
  <si>
    <t xml:space="preserve"> - Tạm</t>
  </si>
  <si>
    <t xml:space="preserve"> - Lớp 7</t>
  </si>
  <si>
    <t xml:space="preserve"> - Lớp 8</t>
  </si>
  <si>
    <t xml:space="preserve"> - Lớp 9</t>
  </si>
  <si>
    <t>2. Thông tin về lớp học</t>
  </si>
  <si>
    <t>3. Thông tin về học sinh</t>
  </si>
  <si>
    <t>4. Thông tin về nhân sự</t>
  </si>
  <si>
    <t>4.1. Giáo viên</t>
  </si>
  <si>
    <t>5. Thông tin về cơ sở vật chất</t>
  </si>
  <si>
    <t xml:space="preserve"> - Số học sinh bán trú dân nuôi</t>
  </si>
  <si>
    <t>(Ký tên, đóng dấu)</t>
  </si>
  <si>
    <t>Học sinh</t>
  </si>
  <si>
    <t>Giáo viên</t>
  </si>
  <si>
    <t>Mã trực thuộc*:</t>
  </si>
  <si>
    <t xml:space="preserve"> - Số học sinh khuyết tật học hoà nhập</t>
  </si>
  <si>
    <t xml:space="preserve"> - Số học sinh là Đoàn viên</t>
  </si>
  <si>
    <t xml:space="preserve"> - Số học sinh là Đội viên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</si>
  <si>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</si>
  <si>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</si>
  <si>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</si>
  <si>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</si>
  <si>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</si>
  <si>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</si>
  <si>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</si>
  <si>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</si>
  <si>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</si>
  <si>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 xml:space="preserve"> - Ngữ Văn </t>
  </si>
  <si>
    <t xml:space="preserve"> - Lịch sử</t>
  </si>
  <si>
    <t xml:space="preserve"> - Địa lý</t>
  </si>
  <si>
    <t xml:space="preserve"> - Toán học</t>
  </si>
  <si>
    <t xml:space="preserve"> - Vật lý</t>
  </si>
  <si>
    <t xml:space="preserve"> - Hóa học</t>
  </si>
  <si>
    <t xml:space="preserve"> - Sinh học</t>
  </si>
  <si>
    <t xml:space="preserve"> - GD công dân</t>
  </si>
  <si>
    <t xml:space="preserve"> - Công nghệ</t>
  </si>
  <si>
    <t xml:space="preserve"> - Môn học khác</t>
  </si>
  <si>
    <t>Tổng diện tích đất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</si>
  <si>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</si>
  <si>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</si>
  <si>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</si>
  <si>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</si>
  <si>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</si>
  <si>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Phó hiệu trưởng</t>
  </si>
  <si>
    <t>Số học sinh tuyển mới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</si>
  <si>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</si>
  <si>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A. Khối phòng học, phòng bộ môn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</si>
  <si>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</si>
  <si>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</si>
  <si>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</si>
  <si>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</si>
  <si>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Chia ra: - Phòng học văn hoá</t>
  </si>
  <si>
    <t xml:space="preserve"> - Phòng họp</t>
  </si>
  <si>
    <t xml:space="preserve"> - Phòng giáo viên</t>
  </si>
  <si>
    <t xml:space="preserve"> - Phòng y tế học đường</t>
  </si>
  <si>
    <t xml:space="preserve"> - Phòng thường trực</t>
  </si>
  <si>
    <t xml:space="preserve"> - Phòng kho lưu trữ</t>
  </si>
  <si>
    <t>Số máy photocopy</t>
  </si>
  <si>
    <t xml:space="preserve"> - Thư viện</t>
  </si>
  <si>
    <t xml:space="preserve"> - Nhà tập đa năng (Phòng giáo dục thể chất)</t>
  </si>
  <si>
    <t>Số scanner</t>
  </si>
  <si>
    <t>Nữ dân tộc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</si>
  <si>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</si>
  <si>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</si>
  <si>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</si>
  <si>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 xml:space="preserve"> - Thiết bị</t>
  </si>
  <si>
    <t>4.3 Cán bộ quản lý</t>
  </si>
  <si>
    <t>4.4 Nhân viên</t>
  </si>
  <si>
    <t>Loại nhà vệ sinh</t>
  </si>
  <si>
    <t>Chung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</si>
  <si>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</si>
  <si>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</si>
  <si>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</si>
  <si>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Nam/Nữ</t>
  </si>
  <si>
    <t xml:space="preserve"> - Lớp có HS khuyết tật học hòa nhập</t>
  </si>
  <si>
    <t>Trong TS: - Lớp bán trú</t>
  </si>
  <si>
    <t xml:space="preserve"> - Máy chiếu vật thể</t>
  </si>
  <si>
    <t>Số điểm trường phụ</t>
  </si>
  <si>
    <t xml:space="preserve"> - Lớp có học sinh học nghề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</si>
  <si>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</si>
  <si>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</si>
  <si>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</si>
  <si>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</si>
  <si>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* Là mã của trường quản lý cơ sở giáo dục này</t>
  </si>
  <si>
    <t xml:space="preserve">  Các trường THCS do Phòng GD quản trực tiếp lấy mã của Phòng GD, không nhập mã trực thuộc này</t>
  </si>
  <si>
    <t>Loại hình</t>
  </si>
  <si>
    <t>Đạt chuẩn QG</t>
  </si>
  <si>
    <t>Có chi bộ Đảng</t>
  </si>
  <si>
    <t>Có HS hệ khác</t>
  </si>
  <si>
    <t>Có HS bán trú</t>
  </si>
  <si>
    <t>Có HS nội trú</t>
  </si>
  <si>
    <t>1. Thông tin định dạng</t>
  </si>
  <si>
    <t>Số phòng theo chức năng</t>
  </si>
  <si>
    <t xml:space="preserve"> - Phòng ăn</t>
  </si>
  <si>
    <t xml:space="preserve"> - Phòng nghỉ</t>
  </si>
  <si>
    <t xml:space="preserve"> - Nhà xe học sinh</t>
  </si>
  <si>
    <t xml:space="preserve"> - Bảo vệ</t>
  </si>
  <si>
    <t xml:space="preserve"> - Số học sinh nội trú dân nuôi</t>
  </si>
  <si>
    <t>Chưa đạt chuẩn vệ sinh</t>
  </si>
  <si>
    <t>Không có</t>
  </si>
  <si>
    <t>(*) Dành cho trường không phải trường khuyết tật</t>
  </si>
  <si>
    <t>(**) Dành cho trường không phải trường bán trú, nội trú</t>
  </si>
  <si>
    <t>x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</si>
  <si>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</si>
  <si>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</si>
  <si>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</si>
  <si>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</si>
  <si>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</si>
  <si>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</si>
  <si>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</si>
  <si>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Chia ra:    - Máy vi tính phục vụ học tập</t>
  </si>
  <si>
    <t xml:space="preserve">Số giáo viên chia theo chuẩn đào tạo </t>
  </si>
  <si>
    <t>Số giáo viên theo môn dạy</t>
  </si>
  <si>
    <t xml:space="preserve"> - Lớp học 2 buổi/ngày</t>
  </si>
  <si>
    <t>4.2 Số giáo viên chuyên trách Đoàn/Đội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</si>
  <si>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</si>
  <si>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nữ</t>
  </si>
  <si>
    <t>Trong đó: Diện tích đất được cấp</t>
  </si>
  <si>
    <t>Diện tích đất đi thuê</t>
  </si>
  <si>
    <t>Diện tích đất sân chơi, bãi tập</t>
  </si>
  <si>
    <t>Nguyên nhân bỏ học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</si>
  <si>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</si>
  <si>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</si>
  <si>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</si>
  <si>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</si>
  <si>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Tên điểm trường phụ</t>
  </si>
  <si>
    <t>Loại trường</t>
  </si>
  <si>
    <t>Vùng đặc biệt khó khăn</t>
  </si>
  <si>
    <t>Dạy học 2 buổi ngày</t>
  </si>
  <si>
    <t>Trường quốc tế</t>
  </si>
  <si>
    <t>Đạt mức chất lượng tối thiểu</t>
  </si>
  <si>
    <t>Có HS khuyết tật</t>
  </si>
  <si>
    <t>Không</t>
  </si>
  <si>
    <t>Mức độ 1</t>
  </si>
  <si>
    <t>Mức độ 2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</si>
  <si>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</si>
  <si>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</si>
  <si>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</si>
  <si>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</si>
  <si>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</si>
  <si>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</si>
  <si>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</si>
  <si>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</si>
  <si>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</si>
  <si>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</si>
  <si>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</si>
  <si>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</si>
  <si>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</si>
  <si>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</si>
  <si>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</si>
  <si>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</si>
  <si>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</si>
  <si>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</si>
  <si>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</si>
  <si>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</si>
  <si>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</si>
  <si>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</si>
  <si>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Thư viện đạt chuẩn</t>
  </si>
  <si>
    <t>Dùng chung HS</t>
  </si>
  <si>
    <t>Dùng riêng HS</t>
  </si>
  <si>
    <t>Trong đó: - Ti vi</t>
  </si>
  <si>
    <t>ma_capxd</t>
  </si>
  <si>
    <t>HS_CAPHOC</t>
  </si>
  <si>
    <t>tshs_dmlop</t>
  </si>
  <si>
    <t>so_moituyen</t>
  </si>
  <si>
    <t>so_luuban</t>
  </si>
  <si>
    <t>so_chuyendi</t>
  </si>
  <si>
    <t>so_chuyenden</t>
  </si>
  <si>
    <t>so_bohoc</t>
  </si>
  <si>
    <t>so_doanvien</t>
  </si>
  <si>
    <t>so_doivien</t>
  </si>
  <si>
    <t>so_btdannuoi</t>
  </si>
  <si>
    <t>so_ntdannuoi</t>
  </si>
  <si>
    <t>ma_loainsu</t>
  </si>
  <si>
    <t>ma_tdchuan</t>
  </si>
  <si>
    <t>ma_loai_cbql</t>
  </si>
  <si>
    <t>ma_loainv</t>
  </si>
  <si>
    <t>ma_mhoc</t>
  </si>
  <si>
    <t>sp_hocnho</t>
  </si>
  <si>
    <t>so_ph3ca</t>
  </si>
  <si>
    <t>dientich_dat</t>
  </si>
  <si>
    <t>dientich_duoccap</t>
  </si>
  <si>
    <t>dientich_dithue</t>
  </si>
  <si>
    <t>dt_sanchoibt</t>
  </si>
  <si>
    <t>ma_loaiphong</t>
  </si>
  <si>
    <t>Trong TS:+ Hoàn cảnh gia đình khó khăn</t>
  </si>
  <si>
    <t>Chia ra: - Thư viện</t>
  </si>
  <si>
    <t>Chia ra: - Nhà bếp</t>
  </si>
  <si>
    <t>Chia ra:  - Phòng Hiệu trưởng</t>
  </si>
  <si>
    <t>Chia ra: - Nhà xe giáo viên</t>
  </si>
  <si>
    <t>Chia ra: - Lớp 6</t>
  </si>
  <si>
    <t xml:space="preserve"> - Khối lớp 7</t>
  </si>
  <si>
    <t xml:space="preserve"> - Khối lớp 8</t>
  </si>
  <si>
    <t xml:space="preserve"> - Khối lớp 9</t>
  </si>
  <si>
    <t>Chia ra: - Khối lớp 6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</si>
  <si>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</si>
  <si>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</si>
  <si>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Phòng khác (Phục vụ học tập)</t>
  </si>
  <si>
    <t>Trong đó: + Nhân viên kế toán</t>
  </si>
  <si>
    <t xml:space="preserve"> + Nhân viên y tế</t>
  </si>
  <si>
    <t>Chia ra: - Hiệu trưởng</t>
  </si>
  <si>
    <t xml:space="preserve"> Chia ra: - Trên chuẩn</t>
  </si>
  <si>
    <t>Chia ra: - Thể dục</t>
  </si>
  <si>
    <t>Chia ra: - Văn phòng (*)</t>
  </si>
  <si>
    <t xml:space="preserve"> Tham gia bồi dưỡng thường xuyên</t>
  </si>
  <si>
    <t xml:space="preserve">  - Đạt chuẩn</t>
  </si>
  <si>
    <t xml:space="preserve">  - Chưa đạt chuẩn</t>
  </si>
  <si>
    <t>Trong TS: + Nữ</t>
  </si>
  <si>
    <t xml:space="preserve"> + Dân tộc</t>
  </si>
  <si>
    <t xml:space="preserve"> + Nữ dân tộc</t>
  </si>
  <si>
    <t>Trong TS: + Số học sinh lớp bán trú</t>
  </si>
  <si>
    <t xml:space="preserve"> + Số học sinh học 2 buổi/ngày</t>
  </si>
  <si>
    <t xml:space="preserve"> + Số học sinh học nghề phổ thông</t>
  </si>
  <si>
    <t xml:space="preserve"> + Học sinh khuyết tật</t>
  </si>
  <si>
    <t>HĐ theo NĐ68</t>
  </si>
  <si>
    <t xml:space="preserve"> - Lớp học trên 5buổi/tuần</t>
  </si>
  <si>
    <t xml:space="preserve"> + Số học sinh học trên 5buổi/tuần</t>
  </si>
  <si>
    <t>Thỉnh giảng</t>
  </si>
  <si>
    <t xml:space="preserve"> - Nhà bếp</t>
  </si>
  <si>
    <t xml:space="preserve"> - Nhà công vụ giáo viên</t>
  </si>
  <si>
    <t>so_khuyettat</t>
  </si>
  <si>
    <t>so_ktbohoc</t>
  </si>
  <si>
    <t>so_ktluuban</t>
  </si>
  <si>
    <t>so_kttuyenmoi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</si>
  <si>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</si>
  <si>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</si>
  <si>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</si>
  <si>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</si>
  <si>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</si>
  <si>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</si>
  <si>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</si>
  <si>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</si>
  <si>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</si>
  <si>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</si>
  <si>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</si>
  <si>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</si>
  <si>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</si>
  <si>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</si>
  <si>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</si>
  <si>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>Chia ra: - Dưới 30</t>
  </si>
  <si>
    <t xml:space="preserve"> - Từ 30- 35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</si>
  <si>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</si>
  <si>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</si>
  <si>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</si>
  <si>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</si>
  <si>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</si>
  <si>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</si>
  <si>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 xml:space="preserve"> + Phòng công nghệ</t>
  </si>
  <si>
    <t xml:space="preserve"> + Phòng âm nhạc</t>
  </si>
  <si>
    <t>C. Khối phòng khác</t>
  </si>
  <si>
    <t>Chia ra: - Phòng y tế học đường</t>
  </si>
  <si>
    <t xml:space="preserve"> - Khu vệ sinh dành cho giáo viên</t>
  </si>
  <si>
    <t xml:space="preserve"> - Khu vệ sinh dành cho HS nam</t>
  </si>
  <si>
    <t xml:space="preserve"> - Khu vệ sinh dành cho HS nữ</t>
  </si>
  <si>
    <t>D. Khối phòng tổ chức ăn nghỉ</t>
  </si>
  <si>
    <t>E. Khối phòng hành chính quản trị</t>
  </si>
  <si>
    <t>F. Khối công trình công cộng</t>
  </si>
  <si>
    <t xml:space="preserve"> - Số học sinh học tiếng dân tộc</t>
  </si>
  <si>
    <t>so_hoctiengdt</t>
  </si>
  <si>
    <t>Số học sinh học ngoại ngữ</t>
  </si>
  <si>
    <t>Trong TS: - Tiếng Anh</t>
  </si>
  <si>
    <t xml:space="preserve">    - Ngoại ngữ khác</t>
  </si>
  <si>
    <t>Chia ra: - Dưới 11 tuổi</t>
  </si>
  <si>
    <t xml:space="preserve"> - 11 tuổi</t>
  </si>
  <si>
    <t xml:space="preserve"> - 12 tuổi</t>
  </si>
  <si>
    <t xml:space="preserve"> - 13 tuổi</t>
  </si>
  <si>
    <t xml:space="preserve"> - 14 tuổi</t>
  </si>
  <si>
    <t xml:space="preserve"> - 15 tuổi</t>
  </si>
  <si>
    <t>so_dtbantru</t>
  </si>
  <si>
    <t xml:space="preserve"> Tổng số học sinh được miễn học phí (*)</t>
  </si>
  <si>
    <t xml:space="preserve"> Tổng số học sinh được giảm học phí (*)</t>
  </si>
  <si>
    <t xml:space="preserve"> Tổng số HS được hỗ trợ chi phí học tập(*)</t>
  </si>
  <si>
    <t xml:space="preserve">    - Tiếng Pháp </t>
  </si>
  <si>
    <t xml:space="preserve">    - Tiếng Trung</t>
  </si>
  <si>
    <t xml:space="preserve">    - Tiếng Nga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</si>
  <si>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</si>
  <si>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</si>
  <si>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</si>
  <si>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</si>
  <si>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</si>
  <si>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</si>
  <si>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</si>
  <si>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</si>
  <si>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</si>
  <si>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</si>
  <si>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</si>
  <si>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</si>
  <si>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</si>
  <si>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</si>
  <si>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</si>
  <si>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</si>
  <si>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</si>
  <si>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>so_hocnghept</t>
  </si>
  <si>
    <t xml:space="preserve"> - Số học sinh học nghề </t>
  </si>
  <si>
    <t xml:space="preserve"> - Số học sinh phổ thông DT bán trú(**)</t>
  </si>
  <si>
    <t>Số học sinh theo độ tuổi(***)</t>
  </si>
  <si>
    <t>Số học sinh nữ theo độ tuổi(***)</t>
  </si>
  <si>
    <t>Số học sinh dân tộc theo độ tuổi(***)</t>
  </si>
  <si>
    <t>(*) Con liệt sĩ, thương binh, bệnh binh; học sinh nhiễm chất độc da cam, hộ nghèo</t>
  </si>
  <si>
    <t>(**) Chỉ tính học sinh PTDTBT học tại trường bình thường (không tính học sinh PTDTBT đang học tại trường PTDTBT)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</si>
  <si>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</si>
  <si>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 xml:space="preserve"> - Số học sinh học Tin học</t>
  </si>
  <si>
    <t>so_hoctinhoc</t>
  </si>
  <si>
    <t>Trong TS: - Tin học</t>
  </si>
  <si>
    <t>Số lớp theo môn học</t>
  </si>
  <si>
    <t xml:space="preserve"> - Kỹ thuật CN</t>
  </si>
  <si>
    <t xml:space="preserve"> - Kỹ thuật NN</t>
  </si>
  <si>
    <t xml:space="preserve">   + Do kỳ thị</t>
  </si>
  <si>
    <t>Học sinh chính sách</t>
  </si>
  <si>
    <t>Nữ d.tộc</t>
  </si>
  <si>
    <t xml:space="preserve"> - Trên 15 tuổi</t>
  </si>
  <si>
    <t>Trung học cơ sở Cao An</t>
  </si>
  <si>
    <t>30295513</t>
  </si>
  <si>
    <t>Hải Dương</t>
  </si>
  <si>
    <t>Cẩm Giàng</t>
  </si>
  <si>
    <t>Cao An</t>
  </si>
  <si>
    <t>Đào xá - Cao An - Cẩm Giàng - Hải Dương</t>
  </si>
  <si>
    <t>Nguyễn Trường Sơn</t>
  </si>
  <si>
    <t>03203.786.259</t>
  </si>
  <si>
    <t>thcscaoancamgiang.edu.vn</t>
  </si>
  <si>
    <t>Nguyễn Thị Huế</t>
  </si>
  <si>
    <t>Cao An, ngày 23 tháng 10 năm 2012</t>
  </si>
  <si>
    <t>THCS Cao An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</si>
</sst>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\-0;;@"/>
  </numFmts>
  <fonts count="57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i/>
      <sz val="10"/>
      <name val="Times New Roman"/>
      <family val="1"/>
    </font>
    <font>
      <sz val="11"/>
      <name val=".VnTime"/>
      <family val="2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7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5"/>
    </xf>
    <xf numFmtId="0" fontId="4" fillId="0" borderId="16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indent="5"/>
    </xf>
    <xf numFmtId="0" fontId="4" fillId="0" borderId="17" xfId="0" applyFont="1" applyFill="1" applyBorder="1" applyAlignment="1">
      <alignment horizontal="left" indent="5"/>
    </xf>
    <xf numFmtId="0" fontId="17" fillId="2" borderId="18" xfId="0" applyFont="1" applyFill="1" applyBorder="1" applyAlignment="1">
      <alignment horizontal="center" vertical="center"/>
    </xf>
    <xf numFmtId="0" fontId="16" fillId="23" borderId="19" xfId="0" applyFont="1" applyFill="1" applyBorder="1" applyAlignment="1">
      <alignment horizontal="left"/>
    </xf>
    <xf numFmtId="0" fontId="4" fillId="0" borderId="17" xfId="0" applyFont="1" applyBorder="1" applyAlignment="1">
      <alignment horizontal="left" indent="5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7" fillId="2" borderId="10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>
      <alignment horizontal="left" vertical="center"/>
    </xf>
    <xf numFmtId="0" fontId="8" fillId="23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wrapText="1" indent="5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23" borderId="23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left" wrapText="1" indent="5"/>
    </xf>
    <xf numFmtId="0" fontId="5" fillId="0" borderId="0" xfId="0" applyFont="1" applyFill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indent="1"/>
    </xf>
    <xf numFmtId="0" fontId="23" fillId="0" borderId="0" xfId="0" applyFont="1" applyAlignment="1">
      <alignment/>
    </xf>
    <xf numFmtId="0" fontId="16" fillId="7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wrapText="1" indent="6"/>
    </xf>
    <xf numFmtId="0" fontId="4" fillId="0" borderId="15" xfId="0" applyFont="1" applyFill="1" applyBorder="1" applyAlignment="1">
      <alignment horizontal="left" indent="8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6" fillId="4" borderId="21" xfId="0" applyFont="1" applyFill="1" applyBorder="1" applyAlignment="1">
      <alignment vertical="center"/>
    </xf>
    <xf numFmtId="0" fontId="16" fillId="4" borderId="21" xfId="0" applyFont="1" applyFill="1" applyBorder="1" applyAlignment="1">
      <alignment/>
    </xf>
    <xf numFmtId="0" fontId="10" fillId="0" borderId="15" xfId="0" applyFont="1" applyBorder="1" applyAlignment="1">
      <alignment horizontal="left" indent="1"/>
    </xf>
    <xf numFmtId="0" fontId="10" fillId="0" borderId="15" xfId="0" applyFont="1" applyBorder="1" applyAlignment="1">
      <alignment horizontal="left" indent="5"/>
    </xf>
    <xf numFmtId="0" fontId="10" fillId="0" borderId="16" xfId="0" applyFont="1" applyBorder="1" applyAlignment="1">
      <alignment horizontal="left" indent="5"/>
    </xf>
    <xf numFmtId="0" fontId="4" fillId="0" borderId="15" xfId="0" applyFont="1" applyBorder="1" applyAlignment="1">
      <alignment horizontal="left" indent="6"/>
    </xf>
    <xf numFmtId="0" fontId="16" fillId="4" borderId="27" xfId="0" applyFont="1" applyFill="1" applyBorder="1" applyAlignment="1">
      <alignment/>
    </xf>
    <xf numFmtId="0" fontId="0" fillId="0" borderId="0" xfId="0" applyFill="1" applyAlignment="1">
      <alignment/>
    </xf>
    <xf numFmtId="0" fontId="16" fillId="23" borderId="28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wrapText="1"/>
    </xf>
    <xf numFmtId="0" fontId="16" fillId="4" borderId="2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indent="1"/>
    </xf>
    <xf numFmtId="0" fontId="4" fillId="24" borderId="1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29" xfId="0" applyFont="1" applyFill="1" applyBorder="1" applyAlignment="1" applyProtection="1">
      <alignment/>
      <protection locked="0"/>
    </xf>
    <xf numFmtId="0" fontId="4" fillId="24" borderId="30" xfId="0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6" fillId="23" borderId="34" xfId="0" applyFont="1" applyFill="1" applyBorder="1" applyAlignment="1">
      <alignment vertical="center"/>
    </xf>
    <xf numFmtId="0" fontId="16" fillId="6" borderId="0" xfId="0" applyFont="1" applyFill="1" applyBorder="1" applyAlignment="1" applyProtection="1">
      <alignment horizontal="center"/>
      <protection locked="0"/>
    </xf>
    <xf numFmtId="0" fontId="16" fillId="23" borderId="35" xfId="0" applyFont="1" applyFill="1" applyBorder="1" applyAlignment="1">
      <alignment vertical="center"/>
    </xf>
    <xf numFmtId="0" fontId="16" fillId="23" borderId="36" xfId="0" applyFont="1" applyFill="1" applyBorder="1" applyAlignment="1">
      <alignment vertical="center"/>
    </xf>
    <xf numFmtId="0" fontId="16" fillId="23" borderId="37" xfId="0" applyFont="1" applyFill="1" applyBorder="1" applyAlignment="1">
      <alignment vertical="center"/>
    </xf>
    <xf numFmtId="0" fontId="16" fillId="23" borderId="1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8" fillId="2" borderId="4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43" xfId="0" applyFont="1" applyFill="1" applyBorder="1" applyAlignment="1" applyProtection="1">
      <alignment horizontal="center" vertical="center" wrapText="1"/>
      <protection/>
    </xf>
    <xf numFmtId="0" fontId="16" fillId="23" borderId="36" xfId="0" applyFont="1" applyFill="1" applyBorder="1" applyAlignment="1" applyProtection="1">
      <alignment vertical="center" wrapText="1"/>
      <protection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8" fillId="23" borderId="3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0" fontId="16" fillId="23" borderId="35" xfId="0" applyFont="1" applyFill="1" applyBorder="1" applyAlignment="1" applyProtection="1">
      <alignment horizontal="left" vertical="center" wrapText="1"/>
      <protection/>
    </xf>
    <xf numFmtId="0" fontId="17" fillId="2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0" fontId="16" fillId="23" borderId="34" xfId="0" applyFont="1" applyFill="1" applyBorder="1" applyAlignment="1">
      <alignment horizontal="left"/>
    </xf>
    <xf numFmtId="0" fontId="17" fillId="2" borderId="47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left"/>
    </xf>
    <xf numFmtId="0" fontId="27" fillId="2" borderId="4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6" fillId="23" borderId="37" xfId="0" applyFont="1" applyFill="1" applyBorder="1" applyAlignment="1">
      <alignment horizontal="left"/>
    </xf>
    <xf numFmtId="0" fontId="4" fillId="0" borderId="56" xfId="0" applyFont="1" applyBorder="1" applyAlignment="1">
      <alignment/>
    </xf>
    <xf numFmtId="0" fontId="8" fillId="2" borderId="32" xfId="0" applyFont="1" applyFill="1" applyBorder="1" applyAlignment="1">
      <alignment horizontal="left" vertical="center" indent="3"/>
    </xf>
    <xf numFmtId="0" fontId="8" fillId="2" borderId="33" xfId="0" applyFont="1" applyFill="1" applyBorder="1" applyAlignment="1">
      <alignment horizontal="left" vertical="center" indent="3"/>
    </xf>
    <xf numFmtId="0" fontId="4" fillId="6" borderId="41" xfId="0" applyFont="1" applyFill="1" applyBorder="1" applyAlignment="1" applyProtection="1">
      <alignment/>
      <protection locked="0"/>
    </xf>
    <xf numFmtId="0" fontId="17" fillId="2" borderId="52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>
      <alignment horizontal="left"/>
    </xf>
    <xf numFmtId="0" fontId="8" fillId="25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 locked="0"/>
    </xf>
    <xf numFmtId="0" fontId="8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>
      <alignment/>
    </xf>
    <xf numFmtId="0" fontId="16" fillId="23" borderId="23" xfId="0" applyFont="1" applyFill="1" applyBorder="1" applyAlignment="1">
      <alignment horizontal="left"/>
    </xf>
    <xf numFmtId="0" fontId="16" fillId="23" borderId="57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/>
    </xf>
    <xf numFmtId="0" fontId="16" fillId="4" borderId="58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/>
    </xf>
    <xf numFmtId="0" fontId="4" fillId="6" borderId="4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4" fillId="24" borderId="2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6" fillId="23" borderId="10" xfId="0" applyFont="1" applyFill="1" applyBorder="1" applyAlignment="1">
      <alignment horizontal="left" vertical="center"/>
    </xf>
    <xf numFmtId="0" fontId="16" fillId="23" borderId="10" xfId="0" applyFont="1" applyFill="1" applyBorder="1" applyAlignment="1">
      <alignment horizontal="left"/>
    </xf>
    <xf numFmtId="0" fontId="16" fillId="23" borderId="3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195" fontId="7" fillId="0" borderId="0" xfId="0" applyNumberFormat="1" applyFont="1" applyAlignment="1">
      <alignment horizontal="left"/>
    </xf>
    <xf numFmtId="195" fontId="8" fillId="0" borderId="0" xfId="0" applyNumberFormat="1" applyFont="1" applyAlignment="1">
      <alignment horizontal="left"/>
    </xf>
    <xf numFmtId="195" fontId="4" fillId="0" borderId="0" xfId="0" applyNumberFormat="1" applyFont="1" applyAlignment="1">
      <alignment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 wrapText="1"/>
    </xf>
    <xf numFmtId="195" fontId="8" fillId="2" borderId="18" xfId="0" applyNumberFormat="1" applyFont="1" applyFill="1" applyBorder="1" applyAlignment="1">
      <alignment horizontal="center" vertical="center" wrapText="1"/>
    </xf>
    <xf numFmtId="195" fontId="8" fillId="25" borderId="10" xfId="0" applyNumberFormat="1" applyFont="1" applyFill="1" applyBorder="1" applyAlignment="1" applyProtection="1">
      <alignment/>
      <protection/>
    </xf>
    <xf numFmtId="195" fontId="4" fillId="6" borderId="10" xfId="0" applyNumberFormat="1" applyFont="1" applyFill="1" applyBorder="1" applyAlignment="1" applyProtection="1">
      <alignment/>
      <protection locked="0"/>
    </xf>
    <xf numFmtId="195" fontId="4" fillId="6" borderId="18" xfId="0" applyNumberFormat="1" applyFont="1" applyFill="1" applyBorder="1" applyAlignment="1" applyProtection="1">
      <alignment/>
      <protection locked="0"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195" fontId="4" fillId="6" borderId="64" xfId="0" applyNumberFormat="1" applyFont="1" applyFill="1" applyBorder="1" applyAlignment="1" applyProtection="1">
      <alignment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/>
      <protection locked="0"/>
    </xf>
    <xf numFmtId="195" fontId="4" fillId="6" borderId="31" xfId="0" applyNumberFormat="1" applyFont="1" applyFill="1" applyBorder="1" applyAlignment="1" applyProtection="1">
      <alignment/>
      <protection locked="0"/>
    </xf>
    <xf numFmtId="195" fontId="8" fillId="25" borderId="29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26" borderId="29" xfId="0" applyNumberFormat="1" applyFont="1" applyFill="1" applyBorder="1" applyAlignment="1" applyProtection="1">
      <alignment/>
      <protection/>
    </xf>
    <xf numFmtId="195" fontId="4" fillId="26" borderId="30" xfId="0" applyNumberFormat="1" applyFont="1" applyFill="1" applyBorder="1" applyAlignment="1" applyProtection="1">
      <alignment/>
      <protection/>
    </xf>
    <xf numFmtId="195" fontId="4" fillId="24" borderId="12" xfId="0" applyNumberFormat="1" applyFont="1" applyFill="1" applyBorder="1" applyAlignment="1" applyProtection="1">
      <alignment/>
      <protection locked="0"/>
    </xf>
    <xf numFmtId="195" fontId="4" fillId="24" borderId="13" xfId="0" applyNumberFormat="1" applyFont="1" applyFill="1" applyBorder="1" applyAlignment="1" applyProtection="1">
      <alignment/>
      <protection locked="0"/>
    </xf>
    <xf numFmtId="195" fontId="8" fillId="25" borderId="48" xfId="0" applyNumberFormat="1" applyFont="1" applyFill="1" applyBorder="1" applyAlignment="1" applyProtection="1">
      <alignment/>
      <protection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25" xfId="0" applyNumberFormat="1" applyFont="1" applyFill="1" applyBorder="1" applyAlignment="1" applyProtection="1">
      <alignment/>
      <protection/>
    </xf>
    <xf numFmtId="195" fontId="8" fillId="0" borderId="0" xfId="0" applyNumberFormat="1" applyFont="1" applyFill="1" applyBorder="1" applyAlignment="1" applyProtection="1">
      <alignment/>
      <protection/>
    </xf>
    <xf numFmtId="195" fontId="8" fillId="25" borderId="18" xfId="0" applyNumberFormat="1" applyFont="1" applyFill="1" applyBorder="1" applyAlignment="1" applyProtection="1">
      <alignment/>
      <protection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5" xfId="0" applyNumberFormat="1" applyFont="1" applyFill="1" applyBorder="1" applyAlignment="1" applyProtection="1">
      <alignment/>
      <protection/>
    </xf>
    <xf numFmtId="195" fontId="4" fillId="0" borderId="44" xfId="0" applyNumberFormat="1" applyFont="1" applyBorder="1" applyAlignment="1">
      <alignment horizontal="center"/>
    </xf>
    <xf numFmtId="195" fontId="4" fillId="0" borderId="45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5" fontId="8" fillId="25" borderId="10" xfId="0" applyNumberFormat="1" applyFont="1" applyFill="1" applyBorder="1" applyAlignment="1" applyProtection="1">
      <alignment horizontal="center"/>
      <protection/>
    </xf>
    <xf numFmtId="195" fontId="8" fillId="25" borderId="51" xfId="0" applyNumberFormat="1" applyFont="1" applyFill="1" applyBorder="1" applyAlignment="1" applyProtection="1">
      <alignment/>
      <protection/>
    </xf>
    <xf numFmtId="195" fontId="8" fillId="25" borderId="29" xfId="0" applyNumberFormat="1" applyFont="1" applyFill="1" applyBorder="1" applyAlignment="1" applyProtection="1">
      <alignment/>
      <protection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 horizontal="center"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 horizontal="center"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 horizontal="center"/>
      <protection locked="0"/>
    </xf>
    <xf numFmtId="195" fontId="14" fillId="25" borderId="49" xfId="0" applyNumberFormat="1" applyFont="1" applyFill="1" applyBorder="1" applyAlignment="1" applyProtection="1">
      <alignment horizontal="center" vertical="center"/>
      <protection/>
    </xf>
    <xf numFmtId="195" fontId="8" fillId="25" borderId="49" xfId="0" applyNumberFormat="1" applyFont="1" applyFill="1" applyBorder="1" applyAlignment="1" applyProtection="1">
      <alignment/>
      <protection/>
    </xf>
    <xf numFmtId="195" fontId="8" fillId="25" borderId="69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 horizontal="right" vertical="center"/>
      <protection/>
    </xf>
    <xf numFmtId="195" fontId="8" fillId="25" borderId="10" xfId="0" applyNumberFormat="1" applyFont="1" applyFill="1" applyBorder="1" applyAlignment="1" applyProtection="1">
      <alignment horizontal="center" vertical="center"/>
      <protection/>
    </xf>
    <xf numFmtId="195" fontId="14" fillId="25" borderId="11" xfId="0" applyNumberFormat="1" applyFont="1" applyFill="1" applyBorder="1" applyAlignment="1" applyProtection="1">
      <alignment horizontal="center"/>
      <protection/>
    </xf>
    <xf numFmtId="195" fontId="14" fillId="25" borderId="12" xfId="0" applyNumberFormat="1" applyFont="1" applyFill="1" applyBorder="1" applyAlignment="1" applyProtection="1">
      <alignment horizontal="center"/>
      <protection/>
    </xf>
    <xf numFmtId="195" fontId="8" fillId="25" borderId="25" xfId="0" applyNumberFormat="1" applyFont="1" applyFill="1" applyBorder="1" applyAlignment="1" applyProtection="1">
      <alignment/>
      <protection/>
    </xf>
    <xf numFmtId="195" fontId="14" fillId="25" borderId="25" xfId="0" applyNumberFormat="1" applyFont="1" applyFill="1" applyBorder="1" applyAlignment="1" applyProtection="1">
      <alignment horizontal="center"/>
      <protection/>
    </xf>
    <xf numFmtId="195" fontId="4" fillId="6" borderId="25" xfId="0" applyNumberFormat="1" applyFont="1" applyFill="1" applyBorder="1" applyAlignment="1" applyProtection="1">
      <alignment/>
      <protection locked="0"/>
    </xf>
    <xf numFmtId="195" fontId="4" fillId="6" borderId="26" xfId="0" applyNumberFormat="1" applyFont="1" applyFill="1" applyBorder="1" applyAlignment="1" applyProtection="1">
      <alignment/>
      <protection locked="0"/>
    </xf>
    <xf numFmtId="195" fontId="8" fillId="25" borderId="51" xfId="0" applyNumberFormat="1" applyFont="1" applyFill="1" applyBorder="1" applyAlignment="1" applyProtection="1">
      <alignment horizontal="center"/>
      <protection/>
    </xf>
    <xf numFmtId="195" fontId="8" fillId="25" borderId="70" xfId="0" applyNumberFormat="1" applyFont="1" applyFill="1" applyBorder="1" applyAlignment="1" applyProtection="1">
      <alignment/>
      <protection/>
    </xf>
    <xf numFmtId="195" fontId="4" fillId="6" borderId="25" xfId="0" applyNumberFormat="1" applyFont="1" applyFill="1" applyBorder="1" applyAlignment="1" applyProtection="1">
      <alignment horizontal="center"/>
      <protection locked="0"/>
    </xf>
    <xf numFmtId="195" fontId="8" fillId="25" borderId="29" xfId="0" applyNumberFormat="1" applyFont="1" applyFill="1" applyBorder="1" applyAlignment="1" applyProtection="1">
      <alignment horizontal="center"/>
      <protection/>
    </xf>
    <xf numFmtId="195" fontId="8" fillId="25" borderId="30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 horizontal="center"/>
      <protection locked="0"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0" borderId="71" xfId="0" applyNumberFormat="1" applyFont="1" applyBorder="1" applyAlignment="1">
      <alignment horizontal="center"/>
    </xf>
    <xf numFmtId="195" fontId="4" fillId="0" borderId="29" xfId="0" applyNumberFormat="1" applyFont="1" applyBorder="1" applyAlignment="1">
      <alignment horizontal="left"/>
    </xf>
    <xf numFmtId="195" fontId="4" fillId="0" borderId="45" xfId="0" applyNumberFormat="1" applyFont="1" applyFill="1" applyBorder="1" applyAlignment="1">
      <alignment horizontal="center"/>
    </xf>
    <xf numFmtId="195" fontId="4" fillId="0" borderId="12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0" borderId="73" xfId="0" applyNumberFormat="1" applyFont="1" applyFill="1" applyBorder="1" applyAlignment="1">
      <alignment horizontal="center"/>
    </xf>
    <xf numFmtId="195" fontId="4" fillId="0" borderId="13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center"/>
    </xf>
    <xf numFmtId="195" fontId="4" fillId="0" borderId="29" xfId="0" applyNumberFormat="1" applyFont="1" applyBorder="1" applyAlignment="1">
      <alignment horizontal="right"/>
    </xf>
    <xf numFmtId="195" fontId="4" fillId="0" borderId="45" xfId="0" applyNumberFormat="1" applyFont="1" applyFill="1" applyBorder="1" applyAlignment="1">
      <alignment horizontal="right"/>
    </xf>
    <xf numFmtId="195" fontId="4" fillId="0" borderId="12" xfId="0" applyNumberFormat="1" applyFont="1" applyFill="1" applyBorder="1" applyAlignment="1">
      <alignment horizontal="right"/>
    </xf>
    <xf numFmtId="195" fontId="16" fillId="4" borderId="34" xfId="0" applyNumberFormat="1" applyFont="1" applyFill="1" applyBorder="1" applyAlignment="1">
      <alignment horizontal="center" vertical="center"/>
    </xf>
    <xf numFmtId="195" fontId="28" fillId="4" borderId="10" xfId="0" applyNumberFormat="1" applyFont="1" applyFill="1" applyBorder="1" applyAlignment="1">
      <alignment horizontal="center" vertical="center" wrapText="1"/>
    </xf>
    <xf numFmtId="195" fontId="28" fillId="4" borderId="18" xfId="0" applyNumberFormat="1" applyFont="1" applyFill="1" applyBorder="1" applyAlignment="1">
      <alignment horizontal="center" vertical="center" wrapText="1"/>
    </xf>
    <xf numFmtId="195" fontId="16" fillId="23" borderId="33" xfId="0" applyNumberFormat="1" applyFont="1" applyFill="1" applyBorder="1" applyAlignment="1">
      <alignment horizontal="center"/>
    </xf>
    <xf numFmtId="195" fontId="29" fillId="26" borderId="10" xfId="0" applyNumberFormat="1" applyFont="1" applyFill="1" applyBorder="1" applyAlignment="1" applyProtection="1">
      <alignment/>
      <protection/>
    </xf>
    <xf numFmtId="195" fontId="29" fillId="26" borderId="18" xfId="0" applyNumberFormat="1" applyFont="1" applyFill="1" applyBorder="1" applyAlignment="1" applyProtection="1">
      <alignment/>
      <protection/>
    </xf>
    <xf numFmtId="195" fontId="4" fillId="0" borderId="62" xfId="0" applyNumberFormat="1" applyFont="1" applyFill="1" applyBorder="1" applyAlignment="1">
      <alignment horizontal="right"/>
    </xf>
    <xf numFmtId="195" fontId="8" fillId="6" borderId="29" xfId="0" applyNumberFormat="1" applyFont="1" applyFill="1" applyBorder="1" applyAlignment="1" applyProtection="1">
      <alignment/>
      <protection locked="0"/>
    </xf>
    <xf numFmtId="195" fontId="8" fillId="6" borderId="30" xfId="0" applyNumberFormat="1" applyFont="1" applyFill="1" applyBorder="1" applyAlignment="1" applyProtection="1">
      <alignment/>
      <protection locked="0"/>
    </xf>
    <xf numFmtId="195" fontId="4" fillId="0" borderId="39" xfId="0" applyNumberFormat="1" applyFont="1" applyFill="1" applyBorder="1" applyAlignment="1">
      <alignment horizontal="right"/>
    </xf>
    <xf numFmtId="195" fontId="8" fillId="6" borderId="12" xfId="0" applyNumberFormat="1" applyFont="1" applyFill="1" applyBorder="1" applyAlignment="1" applyProtection="1">
      <alignment/>
      <protection locked="0"/>
    </xf>
    <xf numFmtId="195" fontId="8" fillId="6" borderId="31" xfId="0" applyNumberFormat="1" applyFont="1" applyFill="1" applyBorder="1" applyAlignment="1" applyProtection="1">
      <alignment/>
      <protection locked="0"/>
    </xf>
    <xf numFmtId="195" fontId="4" fillId="0" borderId="63" xfId="0" applyNumberFormat="1" applyFont="1" applyFill="1" applyBorder="1" applyAlignment="1">
      <alignment horizontal="right"/>
    </xf>
    <xf numFmtId="195" fontId="8" fillId="6" borderId="13" xfId="0" applyNumberFormat="1" applyFont="1" applyFill="1" applyBorder="1" applyAlignment="1" applyProtection="1">
      <alignment/>
      <protection locked="0"/>
    </xf>
    <xf numFmtId="195" fontId="8" fillId="6" borderId="65" xfId="0" applyNumberFormat="1" applyFont="1" applyFill="1" applyBorder="1" applyAlignment="1" applyProtection="1">
      <alignment/>
      <protection locked="0"/>
    </xf>
    <xf numFmtId="195" fontId="16" fillId="23" borderId="43" xfId="0" applyNumberFormat="1" applyFont="1" applyFill="1" applyBorder="1" applyAlignment="1">
      <alignment horizontal="center"/>
    </xf>
    <xf numFmtId="195" fontId="4" fillId="0" borderId="44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195" fontId="4" fillId="0" borderId="74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1"/>
    </xf>
    <xf numFmtId="195" fontId="4" fillId="0" borderId="38" xfId="0" applyNumberFormat="1" applyFont="1" applyFill="1" applyBorder="1" applyAlignment="1">
      <alignment horizontal="left" indent="1"/>
    </xf>
    <xf numFmtId="195" fontId="4" fillId="0" borderId="75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195" fontId="4" fillId="0" borderId="76" xfId="0" applyNumberFormat="1" applyFont="1" applyFill="1" applyBorder="1" applyAlignment="1">
      <alignment horizontal="right"/>
    </xf>
    <xf numFmtId="195" fontId="4" fillId="0" borderId="13" xfId="0" applyNumberFormat="1" applyFont="1" applyFill="1" applyBorder="1" applyAlignment="1">
      <alignment horizontal="right"/>
    </xf>
    <xf numFmtId="195" fontId="16" fillId="23" borderId="43" xfId="0" applyNumberFormat="1" applyFont="1" applyFill="1" applyBorder="1" applyAlignment="1">
      <alignment horizontal="right"/>
    </xf>
    <xf numFmtId="195" fontId="16" fillId="23" borderId="10" xfId="0" applyNumberFormat="1" applyFont="1" applyFill="1" applyBorder="1" applyAlignment="1">
      <alignment horizontal="right"/>
    </xf>
    <xf numFmtId="195" fontId="4" fillId="6" borderId="6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>
      <alignment horizontal="right"/>
    </xf>
    <xf numFmtId="195" fontId="16" fillId="4" borderId="21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 horizontal="center"/>
    </xf>
    <xf numFmtId="195" fontId="16" fillId="4" borderId="58" xfId="0" applyNumberFormat="1" applyFont="1" applyFill="1" applyBorder="1" applyAlignment="1">
      <alignment/>
    </xf>
    <xf numFmtId="195" fontId="8" fillId="0" borderId="44" xfId="0" applyNumberFormat="1" applyFont="1" applyBorder="1" applyAlignment="1">
      <alignment horizontal="right"/>
    </xf>
    <xf numFmtId="195" fontId="8" fillId="0" borderId="29" xfId="0" applyNumberFormat="1" applyFont="1" applyBorder="1" applyAlignment="1">
      <alignment horizontal="right"/>
    </xf>
    <xf numFmtId="195" fontId="4" fillId="0" borderId="45" xfId="0" applyNumberFormat="1" applyFont="1" applyBorder="1" applyAlignment="1">
      <alignment horizontal="right"/>
    </xf>
    <xf numFmtId="195" fontId="4" fillId="0" borderId="12" xfId="0" applyNumberFormat="1" applyFont="1" applyBorder="1" applyAlignment="1">
      <alignment horizontal="right"/>
    </xf>
    <xf numFmtId="195" fontId="4" fillId="0" borderId="46" xfId="0" applyNumberFormat="1" applyFont="1" applyBorder="1" applyAlignment="1">
      <alignment horizontal="right"/>
    </xf>
    <xf numFmtId="195" fontId="4" fillId="0" borderId="25" xfId="0" applyNumberFormat="1" applyFont="1" applyBorder="1" applyAlignment="1">
      <alignment horizontal="right"/>
    </xf>
    <xf numFmtId="195" fontId="16" fillId="23" borderId="55" xfId="0" applyNumberFormat="1" applyFont="1" applyFill="1" applyBorder="1" applyAlignment="1">
      <alignment horizontal="left" vertical="center"/>
    </xf>
    <xf numFmtId="195" fontId="8" fillId="0" borderId="11" xfId="0" applyNumberFormat="1" applyFont="1" applyFill="1" applyBorder="1" applyAlignment="1" applyProtection="1">
      <alignment/>
      <protection/>
    </xf>
    <xf numFmtId="195" fontId="4" fillId="0" borderId="10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/>
    </xf>
    <xf numFmtId="195" fontId="8" fillId="0" borderId="13" xfId="0" applyNumberFormat="1" applyFont="1" applyFill="1" applyBorder="1" applyAlignment="1" applyProtection="1">
      <alignment/>
      <protection/>
    </xf>
    <xf numFmtId="195" fontId="16" fillId="4" borderId="55" xfId="0" applyNumberFormat="1" applyFont="1" applyFill="1" applyBorder="1" applyAlignment="1">
      <alignment vertical="center"/>
    </xf>
    <xf numFmtId="195" fontId="16" fillId="4" borderId="68" xfId="0" applyNumberFormat="1" applyFont="1" applyFill="1" applyBorder="1" applyAlignment="1">
      <alignment vertical="center"/>
    </xf>
    <xf numFmtId="195" fontId="16" fillId="4" borderId="58" xfId="0" applyNumberFormat="1" applyFont="1" applyFill="1" applyBorder="1" applyAlignment="1">
      <alignment vertical="center"/>
    </xf>
    <xf numFmtId="195" fontId="8" fillId="0" borderId="66" xfId="0" applyNumberFormat="1" applyFont="1" applyFill="1" applyBorder="1" applyAlignment="1" applyProtection="1">
      <alignment/>
      <protection/>
    </xf>
    <xf numFmtId="195" fontId="4" fillId="6" borderId="61" xfId="0" applyNumberFormat="1" applyFont="1" applyFill="1" applyBorder="1" applyAlignment="1" applyProtection="1">
      <alignment/>
      <protection locked="0"/>
    </xf>
    <xf numFmtId="195" fontId="8" fillId="0" borderId="10" xfId="0" applyNumberFormat="1" applyFont="1" applyFill="1" applyBorder="1" applyAlignment="1" applyProtection="1">
      <alignment/>
      <protection/>
    </xf>
    <xf numFmtId="195" fontId="16" fillId="6" borderId="10" xfId="0" applyNumberFormat="1" applyFont="1" applyFill="1" applyBorder="1" applyAlignment="1" applyProtection="1">
      <alignment/>
      <protection locked="0"/>
    </xf>
    <xf numFmtId="195" fontId="16" fillId="6" borderId="68" xfId="0" applyNumberFormat="1" applyFont="1" applyFill="1" applyBorder="1" applyAlignment="1" applyProtection="1">
      <alignment/>
      <protection locked="0"/>
    </xf>
    <xf numFmtId="195" fontId="16" fillId="0" borderId="10" xfId="0" applyNumberFormat="1" applyFont="1" applyFill="1" applyBorder="1" applyAlignment="1" applyProtection="1">
      <alignment/>
      <protection locked="0"/>
    </xf>
    <xf numFmtId="195" fontId="16" fillId="6" borderId="1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 applyProtection="1">
      <alignment/>
      <protection/>
    </xf>
    <xf numFmtId="195" fontId="4" fillId="4" borderId="43" xfId="0" applyNumberFormat="1" applyFont="1" applyFill="1" applyBorder="1" applyAlignment="1">
      <alignment/>
    </xf>
    <xf numFmtId="195" fontId="4" fillId="4" borderId="77" xfId="0" applyNumberFormat="1" applyFont="1" applyFill="1" applyBorder="1" applyAlignment="1">
      <alignment/>
    </xf>
    <xf numFmtId="195" fontId="4" fillId="4" borderId="78" xfId="0" applyNumberFormat="1" applyFont="1" applyFill="1" applyBorder="1" applyAlignment="1">
      <alignment/>
    </xf>
    <xf numFmtId="195" fontId="16" fillId="23" borderId="43" xfId="0" applyNumberFormat="1" applyFont="1" applyFill="1" applyBorder="1" applyAlignment="1">
      <alignment horizontal="left" vertical="center"/>
    </xf>
    <xf numFmtId="195" fontId="4" fillId="4" borderId="55" xfId="0" applyNumberFormat="1" applyFont="1" applyFill="1" applyBorder="1" applyAlignment="1">
      <alignment/>
    </xf>
    <xf numFmtId="195" fontId="4" fillId="4" borderId="68" xfId="0" applyNumberFormat="1" applyFont="1" applyFill="1" applyBorder="1" applyAlignment="1">
      <alignment/>
    </xf>
    <xf numFmtId="195" fontId="4" fillId="4" borderId="58" xfId="0" applyNumberFormat="1" applyFont="1" applyFill="1" applyBorder="1" applyAlignment="1">
      <alignment/>
    </xf>
    <xf numFmtId="195" fontId="8" fillId="0" borderId="25" xfId="0" applyNumberFormat="1" applyFont="1" applyFill="1" applyBorder="1" applyAlignment="1" applyProtection="1">
      <alignment/>
      <protection/>
    </xf>
    <xf numFmtId="195" fontId="0" fillId="0" borderId="0" xfId="0" applyNumberFormat="1" applyAlignment="1">
      <alignment/>
    </xf>
    <xf numFmtId="195" fontId="4" fillId="0" borderId="0" xfId="0" applyNumberFormat="1" applyFont="1" applyFill="1" applyAlignment="1">
      <alignment/>
    </xf>
    <xf numFmtId="195" fontId="8" fillId="6" borderId="10" xfId="0" applyNumberFormat="1" applyFont="1" applyFill="1" applyBorder="1" applyAlignment="1" applyProtection="1">
      <alignment/>
      <protection locked="0"/>
    </xf>
    <xf numFmtId="195" fontId="8" fillId="6" borderId="18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5" fontId="8" fillId="8" borderId="10" xfId="0" applyNumberFormat="1" applyFont="1" applyFill="1" applyBorder="1" applyAlignment="1" applyProtection="1">
      <alignment/>
      <protection/>
    </xf>
    <xf numFmtId="195" fontId="8" fillId="8" borderId="68" xfId="0" applyNumberFormat="1" applyFont="1" applyFill="1" applyBorder="1" applyAlignment="1" applyProtection="1">
      <alignment/>
      <protection/>
    </xf>
    <xf numFmtId="195" fontId="8" fillId="8" borderId="18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/>
      <protection locked="0"/>
    </xf>
    <xf numFmtId="195" fontId="8" fillId="0" borderId="11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 locked="0"/>
    </xf>
    <xf numFmtId="195" fontId="8" fillId="0" borderId="66" xfId="0" applyNumberFormat="1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195" fontId="4" fillId="26" borderId="10" xfId="0" applyNumberFormat="1" applyFont="1" applyFill="1" applyBorder="1" applyAlignment="1" applyProtection="1">
      <alignment/>
      <protection/>
    </xf>
    <xf numFmtId="195" fontId="4" fillId="26" borderId="18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0" fontId="4" fillId="0" borderId="15" xfId="0" applyFont="1" applyBorder="1" applyAlignment="1" applyProtection="1">
      <alignment horizontal="left" indent="6"/>
      <protection/>
    </xf>
    <xf numFmtId="0" fontId="5" fillId="0" borderId="0" xfId="0" applyFont="1" applyAlignment="1" applyProtection="1">
      <alignment/>
      <protection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wrapText="1"/>
    </xf>
    <xf numFmtId="0" fontId="8" fillId="23" borderId="19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 wrapText="1" indent="1"/>
    </xf>
    <xf numFmtId="0" fontId="4" fillId="0" borderId="80" xfId="0" applyFont="1" applyBorder="1" applyAlignment="1">
      <alignment horizontal="left" indent="6"/>
    </xf>
    <xf numFmtId="0" fontId="15" fillId="0" borderId="7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4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6"/>
    </xf>
    <xf numFmtId="0" fontId="4" fillId="0" borderId="15" xfId="0" applyFont="1" applyFill="1" applyBorder="1" applyAlignment="1">
      <alignment horizontal="left" indent="11"/>
    </xf>
    <xf numFmtId="0" fontId="4" fillId="0" borderId="22" xfId="0" applyFont="1" applyFill="1" applyBorder="1" applyAlignment="1">
      <alignment horizontal="left" indent="5"/>
    </xf>
    <xf numFmtId="0" fontId="4" fillId="0" borderId="22" xfId="0" applyFont="1" applyBorder="1" applyAlignment="1" applyProtection="1">
      <alignment horizontal="left" indent="6"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0" borderId="12" xfId="0" applyNumberFormat="1" applyFont="1" applyBorder="1" applyAlignment="1" applyProtection="1">
      <alignment horizontal="right"/>
      <protection/>
    </xf>
    <xf numFmtId="195" fontId="4" fillId="0" borderId="45" xfId="0" applyNumberFormat="1" applyFont="1" applyBorder="1" applyAlignment="1" applyProtection="1">
      <alignment horizontal="right"/>
      <protection/>
    </xf>
    <xf numFmtId="195" fontId="4" fillId="6" borderId="0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Alignment="1" applyProtection="1">
      <alignment/>
      <protection/>
    </xf>
    <xf numFmtId="195" fontId="4" fillId="0" borderId="0" xfId="0" applyNumberFormat="1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95" fontId="4" fillId="0" borderId="13" xfId="0" applyNumberFormat="1" applyFont="1" applyBorder="1" applyAlignment="1" applyProtection="1">
      <alignment horizontal="right"/>
      <protection/>
    </xf>
    <xf numFmtId="195" fontId="4" fillId="0" borderId="76" xfId="0" applyNumberFormat="1" applyFont="1" applyBorder="1" applyAlignment="1" applyProtection="1">
      <alignment horizontal="right"/>
      <protection/>
    </xf>
    <xf numFmtId="195" fontId="4" fillId="0" borderId="73" xfId="0" applyNumberFormat="1" applyFont="1" applyBorder="1" applyAlignment="1">
      <alignment horizontal="right"/>
    </xf>
    <xf numFmtId="195" fontId="4" fillId="0" borderId="66" xfId="0" applyNumberFormat="1" applyFont="1" applyBorder="1" applyAlignment="1">
      <alignment horizontal="right"/>
    </xf>
    <xf numFmtId="0" fontId="4" fillId="0" borderId="80" xfId="0" applyFont="1" applyFill="1" applyBorder="1" applyAlignment="1">
      <alignment horizontal="left" indent="6"/>
    </xf>
    <xf numFmtId="195" fontId="9" fillId="0" borderId="0" xfId="0" applyNumberFormat="1" applyFont="1" applyAlignment="1">
      <alignment horizontal="left"/>
    </xf>
    <xf numFmtId="195" fontId="4" fillId="2" borderId="47" xfId="0" applyNumberFormat="1" applyFont="1" applyFill="1" applyBorder="1" applyAlignment="1">
      <alignment horizontal="center" vertical="center"/>
    </xf>
    <xf numFmtId="195" fontId="4" fillId="2" borderId="10" xfId="0" applyNumberFormat="1" applyFont="1" applyFill="1" applyBorder="1" applyAlignment="1">
      <alignment horizontal="center" vertical="center"/>
    </xf>
    <xf numFmtId="195" fontId="4" fillId="25" borderId="10" xfId="0" applyNumberFormat="1" applyFont="1" applyFill="1" applyBorder="1" applyAlignment="1" applyProtection="1">
      <alignment/>
      <protection/>
    </xf>
    <xf numFmtId="195" fontId="4" fillId="25" borderId="11" xfId="0" applyNumberFormat="1" applyFont="1" applyFill="1" applyBorder="1" applyAlignment="1" applyProtection="1">
      <alignment/>
      <protection/>
    </xf>
    <xf numFmtId="195" fontId="4" fillId="25" borderId="12" xfId="0" applyNumberFormat="1" applyFont="1" applyFill="1" applyBorder="1" applyAlignment="1" applyProtection="1">
      <alignment/>
      <protection/>
    </xf>
    <xf numFmtId="195" fontId="4" fillId="25" borderId="29" xfId="0" applyNumberFormat="1" applyFont="1" applyFill="1" applyBorder="1" applyAlignment="1" applyProtection="1">
      <alignment/>
      <protection/>
    </xf>
    <xf numFmtId="195" fontId="4" fillId="25" borderId="66" xfId="0" applyNumberFormat="1" applyFont="1" applyFill="1" applyBorder="1" applyAlignment="1" applyProtection="1">
      <alignment/>
      <protection/>
    </xf>
    <xf numFmtId="195" fontId="4" fillId="25" borderId="13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indent="6"/>
      <protection/>
    </xf>
    <xf numFmtId="0" fontId="38" fillId="23" borderId="21" xfId="0" applyFont="1" applyFill="1" applyBorder="1" applyAlignment="1">
      <alignment horizontal="left" vertical="center" indent="1"/>
    </xf>
    <xf numFmtId="0" fontId="38" fillId="23" borderId="21" xfId="0" applyFont="1" applyFill="1" applyBorder="1" applyAlignment="1">
      <alignment vertical="center"/>
    </xf>
    <xf numFmtId="1" fontId="38" fillId="23" borderId="21" xfId="0" applyNumberFormat="1" applyFont="1" applyFill="1" applyBorder="1" applyAlignment="1">
      <alignment vertical="center"/>
    </xf>
    <xf numFmtId="1" fontId="8" fillId="25" borderId="10" xfId="0" applyNumberFormat="1" applyFont="1" applyFill="1" applyBorder="1" applyAlignment="1" applyProtection="1">
      <alignment/>
      <protection/>
    </xf>
    <xf numFmtId="0" fontId="4" fillId="27" borderId="24" xfId="0" applyFont="1" applyFill="1" applyBorder="1" applyAlignment="1">
      <alignment horizontal="left" indent="1"/>
    </xf>
    <xf numFmtId="1" fontId="8" fillId="27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1" fontId="8" fillId="25" borderId="68" xfId="0" applyNumberFormat="1" applyFont="1" applyFill="1" applyBorder="1" applyAlignment="1" applyProtection="1">
      <alignment/>
      <protection locked="0"/>
    </xf>
    <xf numFmtId="0" fontId="4" fillId="6" borderId="31" xfId="0" applyFont="1" applyFill="1" applyBorder="1" applyAlignment="1" applyProtection="1">
      <alignment/>
      <protection locked="0"/>
    </xf>
    <xf numFmtId="0" fontId="4" fillId="27" borderId="15" xfId="0" applyFont="1" applyFill="1" applyBorder="1" applyAlignment="1">
      <alignment horizontal="left" indent="5"/>
    </xf>
    <xf numFmtId="1" fontId="8" fillId="27" borderId="12" xfId="0" applyNumberFormat="1" applyFont="1" applyFill="1" applyBorder="1" applyAlignment="1" applyProtection="1">
      <alignment/>
      <protection/>
    </xf>
    <xf numFmtId="1" fontId="8" fillId="27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5" xfId="0" applyFont="1" applyFill="1" applyBorder="1" applyAlignment="1" applyProtection="1">
      <alignment/>
      <protection locked="0"/>
    </xf>
    <xf numFmtId="0" fontId="8" fillId="25" borderId="10" xfId="0" applyFont="1" applyFill="1" applyBorder="1" applyAlignment="1" applyProtection="1">
      <alignment/>
      <protection/>
    </xf>
    <xf numFmtId="0" fontId="4" fillId="6" borderId="66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 locked="0"/>
    </xf>
    <xf numFmtId="0" fontId="16" fillId="23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5"/>
    </xf>
    <xf numFmtId="0" fontId="4" fillId="0" borderId="82" xfId="0" applyFont="1" applyFill="1" applyBorder="1" applyAlignment="1">
      <alignment horizontal="right"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right"/>
    </xf>
    <xf numFmtId="0" fontId="8" fillId="2" borderId="32" xfId="0" applyFont="1" applyFill="1" applyBorder="1" applyAlignment="1" applyProtection="1">
      <alignment horizontal="left" vertical="center" indent="3"/>
      <protection/>
    </xf>
    <xf numFmtId="195" fontId="27" fillId="2" borderId="52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0" fontId="8" fillId="2" borderId="33" xfId="0" applyFont="1" applyFill="1" applyBorder="1" applyAlignment="1" applyProtection="1">
      <alignment horizontal="left" vertical="center" indent="3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10" xfId="0" applyNumberFormat="1" applyFont="1" applyFill="1" applyBorder="1" applyAlignment="1" applyProtection="1">
      <alignment horizontal="center" vertical="center"/>
      <protection/>
    </xf>
    <xf numFmtId="195" fontId="17" fillId="2" borderId="18" xfId="0" applyNumberFormat="1" applyFont="1" applyFill="1" applyBorder="1" applyAlignment="1" applyProtection="1">
      <alignment horizontal="center" vertical="center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37" xfId="0" applyFont="1" applyFill="1" applyBorder="1" applyAlignment="1" applyProtection="1">
      <alignment horizontal="left"/>
      <protection/>
    </xf>
    <xf numFmtId="0" fontId="16" fillId="23" borderId="23" xfId="0" applyFont="1" applyFill="1" applyBorder="1" applyAlignment="1" applyProtection="1">
      <alignment horizontal="left"/>
      <protection/>
    </xf>
    <xf numFmtId="0" fontId="16" fillId="23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indent="1"/>
      <protection/>
    </xf>
    <xf numFmtId="0" fontId="4" fillId="0" borderId="62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indent="5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 indent="5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right"/>
      <protection/>
    </xf>
    <xf numFmtId="0" fontId="4" fillId="28" borderId="15" xfId="0" applyFont="1" applyFill="1" applyBorder="1" applyAlignment="1">
      <alignment horizontal="left" indent="5"/>
    </xf>
    <xf numFmtId="0" fontId="4" fillId="28" borderId="39" xfId="0" applyFont="1" applyFill="1" applyBorder="1" applyAlignment="1">
      <alignment horizontal="right"/>
    </xf>
    <xf numFmtId="195" fontId="8" fillId="28" borderId="12" xfId="0" applyNumberFormat="1" applyFont="1" applyFill="1" applyBorder="1" applyAlignment="1" applyProtection="1">
      <alignment/>
      <protection/>
    </xf>
    <xf numFmtId="195" fontId="4" fillId="28" borderId="12" xfId="0" applyNumberFormat="1" applyFont="1" applyFill="1" applyBorder="1" applyAlignment="1" applyProtection="1">
      <alignment/>
      <protection locked="0"/>
    </xf>
    <xf numFmtId="195" fontId="4" fillId="28" borderId="12" xfId="0" applyNumberFormat="1" applyFont="1" applyFill="1" applyBorder="1" applyAlignment="1" applyProtection="1">
      <alignment horizontal="center"/>
      <protection locked="0"/>
    </xf>
    <xf numFmtId="195" fontId="4" fillId="28" borderId="31" xfId="0" applyNumberFormat="1" applyFont="1" applyFill="1" applyBorder="1" applyAlignment="1" applyProtection="1">
      <alignment/>
      <protection locked="0"/>
    </xf>
    <xf numFmtId="0" fontId="4" fillId="28" borderId="0" xfId="0" applyFont="1" applyFill="1" applyAlignment="1">
      <alignment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 indent="5"/>
    </xf>
    <xf numFmtId="0" fontId="27" fillId="25" borderId="10" xfId="0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 applyProtection="1">
      <alignment/>
      <protection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6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left" vertical="center" indent="5"/>
    </xf>
    <xf numFmtId="0" fontId="4" fillId="6" borderId="25" xfId="0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 applyProtection="1">
      <alignment/>
      <protection locked="0"/>
    </xf>
    <xf numFmtId="0" fontId="4" fillId="6" borderId="26" xfId="0" applyFont="1" applyFill="1" applyBorder="1" applyAlignment="1" applyProtection="1">
      <alignment/>
      <protection locked="0"/>
    </xf>
    <xf numFmtId="195" fontId="27" fillId="2" borderId="10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/>
      <protection/>
    </xf>
    <xf numFmtId="1" fontId="8" fillId="25" borderId="48" xfId="0" applyNumberFormat="1" applyFont="1" applyFill="1" applyBorder="1" applyAlignment="1" applyProtection="1">
      <alignment/>
      <protection/>
    </xf>
    <xf numFmtId="0" fontId="4" fillId="6" borderId="29" xfId="0" applyFont="1" applyFill="1" applyBorder="1" applyAlignment="1" applyProtection="1">
      <alignment/>
      <protection locked="0"/>
    </xf>
    <xf numFmtId="0" fontId="4" fillId="6" borderId="30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left" wrapText="1" indent="6"/>
    </xf>
    <xf numFmtId="1" fontId="8" fillId="25" borderId="11" xfId="0" applyNumberFormat="1" applyFont="1" applyFill="1" applyBorder="1" applyAlignment="1" applyProtection="1">
      <alignment/>
      <protection/>
    </xf>
    <xf numFmtId="1" fontId="8" fillId="25" borderId="2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 horizontal="left" indent="6"/>
    </xf>
    <xf numFmtId="0" fontId="27" fillId="2" borderId="49" xfId="0" applyFont="1" applyFill="1" applyBorder="1" applyAlignment="1">
      <alignment horizontal="center" vertical="center" wrapText="1"/>
    </xf>
    <xf numFmtId="195" fontId="4" fillId="6" borderId="59" xfId="0" applyNumberFormat="1" applyFont="1" applyFill="1" applyBorder="1" applyAlignment="1" applyProtection="1">
      <alignment/>
      <protection locked="0"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6"/>
    </xf>
    <xf numFmtId="0" fontId="4" fillId="0" borderId="42" xfId="0" applyFont="1" applyBorder="1" applyAlignment="1">
      <alignment/>
    </xf>
    <xf numFmtId="1" fontId="8" fillId="25" borderId="51" xfId="0" applyNumberFormat="1" applyFont="1" applyFill="1" applyBorder="1" applyAlignment="1" applyProtection="1">
      <alignment/>
      <protection/>
    </xf>
    <xf numFmtId="1" fontId="8" fillId="27" borderId="11" xfId="0" applyNumberFormat="1" applyFont="1" applyFill="1" applyBorder="1" applyAlignment="1" applyProtection="1">
      <alignment/>
      <protection locked="0"/>
    </xf>
    <xf numFmtId="0" fontId="4" fillId="6" borderId="72" xfId="0" applyFont="1" applyFill="1" applyBorder="1" applyAlignment="1" applyProtection="1">
      <alignment/>
      <protection locked="0"/>
    </xf>
    <xf numFmtId="1" fontId="8" fillId="27" borderId="12" xfId="0" applyNumberFormat="1" applyFont="1" applyFill="1" applyBorder="1" applyAlignment="1" applyProtection="1">
      <alignment/>
      <protection locked="0"/>
    </xf>
    <xf numFmtId="0" fontId="4" fillId="6" borderId="59" xfId="0" applyFont="1" applyFill="1" applyBorder="1" applyAlignment="1" applyProtection="1">
      <alignment/>
      <protection locked="0"/>
    </xf>
    <xf numFmtId="1" fontId="8" fillId="27" borderId="13" xfId="0" applyNumberFormat="1" applyFont="1" applyFill="1" applyBorder="1" applyAlignment="1" applyProtection="1">
      <alignment/>
      <protection locked="0"/>
    </xf>
    <xf numFmtId="195" fontId="4" fillId="24" borderId="66" xfId="0" applyNumberFormat="1" applyFont="1" applyFill="1" applyBorder="1" applyAlignment="1" applyProtection="1">
      <alignment/>
      <protection locked="0"/>
    </xf>
    <xf numFmtId="0" fontId="8" fillId="2" borderId="85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5" borderId="19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95" fontId="4" fillId="25" borderId="25" xfId="0" applyNumberFormat="1" applyFont="1" applyFill="1" applyBorder="1" applyAlignment="1" applyProtection="1">
      <alignment/>
      <protection/>
    </xf>
    <xf numFmtId="0" fontId="4" fillId="2" borderId="54" xfId="0" applyFont="1" applyFill="1" applyBorder="1" applyAlignment="1" applyProtection="1">
      <alignment/>
      <protection locked="0"/>
    </xf>
    <xf numFmtId="0" fontId="4" fillId="2" borderId="33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195" fontId="4" fillId="2" borderId="10" xfId="0" applyNumberFormat="1" applyFont="1" applyFill="1" applyBorder="1" applyAlignment="1" applyProtection="1">
      <alignment/>
      <protection locked="0"/>
    </xf>
    <xf numFmtId="195" fontId="4" fillId="2" borderId="34" xfId="0" applyNumberFormat="1" applyFont="1" applyFill="1" applyBorder="1" applyAlignment="1" applyProtection="1">
      <alignment/>
      <protection locked="0"/>
    </xf>
    <xf numFmtId="195" fontId="4" fillId="2" borderId="58" xfId="0" applyNumberFormat="1" applyFont="1" applyFill="1" applyBorder="1" applyAlignment="1" applyProtection="1">
      <alignment/>
      <protection locked="0"/>
    </xf>
    <xf numFmtId="195" fontId="8" fillId="2" borderId="6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95" fontId="4" fillId="26" borderId="48" xfId="0" applyNumberFormat="1" applyFont="1" applyFill="1" applyBorder="1" applyAlignment="1" applyProtection="1">
      <alignment horizontal="right"/>
      <protection/>
    </xf>
    <xf numFmtId="195" fontId="4" fillId="26" borderId="10" xfId="0" applyNumberFormat="1" applyFont="1" applyFill="1" applyBorder="1" applyAlignment="1" applyProtection="1">
      <alignment horizontal="right"/>
      <protection/>
    </xf>
    <xf numFmtId="195" fontId="8" fillId="25" borderId="10" xfId="0" applyNumberFormat="1" applyFont="1" applyFill="1" applyBorder="1" applyAlignment="1" applyProtection="1">
      <alignment horizontal="right"/>
      <protection/>
    </xf>
    <xf numFmtId="195" fontId="4" fillId="5" borderId="48" xfId="0" applyNumberFormat="1" applyFont="1" applyFill="1" applyBorder="1" applyAlignment="1" applyProtection="1">
      <alignment/>
      <protection/>
    </xf>
    <xf numFmtId="195" fontId="8" fillId="25" borderId="86" xfId="0" applyNumberFormat="1" applyFont="1" applyFill="1" applyBorder="1" applyAlignment="1" applyProtection="1">
      <alignment/>
      <protection/>
    </xf>
    <xf numFmtId="195" fontId="8" fillId="0" borderId="83" xfId="0" applyNumberFormat="1" applyFont="1" applyBorder="1" applyAlignment="1">
      <alignment/>
    </xf>
    <xf numFmtId="195" fontId="4" fillId="0" borderId="42" xfId="0" applyNumberFormat="1" applyFont="1" applyFill="1" applyBorder="1" applyAlignment="1" applyProtection="1">
      <alignment/>
      <protection/>
    </xf>
    <xf numFmtId="0" fontId="8" fillId="6" borderId="62" xfId="0" applyNumberFormat="1" applyFont="1" applyFill="1" applyBorder="1" applyAlignment="1" applyProtection="1">
      <alignment horizontal="right"/>
      <protection locked="0"/>
    </xf>
    <xf numFmtId="49" fontId="4" fillId="6" borderId="60" xfId="0" applyNumberFormat="1" applyFont="1" applyFill="1" applyBorder="1" applyAlignment="1" applyProtection="1">
      <alignment horizontal="left"/>
      <protection locked="0"/>
    </xf>
    <xf numFmtId="0" fontId="18" fillId="0" borderId="59" xfId="0" applyFont="1" applyBorder="1" applyAlignment="1" applyProtection="1">
      <alignment horizontal="left"/>
      <protection/>
    </xf>
    <xf numFmtId="0" fontId="18" fillId="0" borderId="76" xfId="0" applyFont="1" applyBorder="1" applyAlignment="1" applyProtection="1">
      <alignment horizontal="left"/>
      <protection/>
    </xf>
    <xf numFmtId="0" fontId="18" fillId="0" borderId="63" xfId="0" applyFont="1" applyBorder="1" applyAlignment="1" applyProtection="1">
      <alignment horizontal="left"/>
      <protection/>
    </xf>
    <xf numFmtId="49" fontId="4" fillId="6" borderId="61" xfId="0" applyNumberFormat="1" applyFont="1" applyFill="1" applyBorder="1" applyAlignment="1" applyProtection="1">
      <alignment vertical="top" wrapText="1"/>
      <protection locked="0"/>
    </xf>
    <xf numFmtId="49" fontId="4" fillId="6" borderId="73" xfId="0" applyNumberFormat="1" applyFont="1" applyFill="1" applyBorder="1" applyAlignment="1" applyProtection="1">
      <alignment vertical="top" wrapText="1"/>
      <protection locked="0"/>
    </xf>
    <xf numFmtId="49" fontId="4" fillId="6" borderId="82" xfId="0" applyNumberFormat="1" applyFont="1" applyFill="1" applyBorder="1" applyAlignment="1" applyProtection="1">
      <alignment vertical="top" wrapText="1"/>
      <protection locked="0"/>
    </xf>
    <xf numFmtId="49" fontId="4" fillId="6" borderId="71" xfId="0" applyNumberFormat="1" applyFont="1" applyFill="1" applyBorder="1" applyAlignment="1" applyProtection="1">
      <alignment vertical="top" wrapText="1"/>
      <protection locked="0"/>
    </xf>
    <xf numFmtId="49" fontId="4" fillId="6" borderId="75" xfId="0" applyNumberFormat="1" applyFont="1" applyFill="1" applyBorder="1" applyAlignment="1" applyProtection="1">
      <alignment vertical="top" wrapText="1"/>
      <protection locked="0"/>
    </xf>
    <xf numFmtId="49" fontId="4" fillId="6" borderId="38" xfId="0" applyNumberFormat="1" applyFont="1" applyFill="1" applyBorder="1" applyAlignment="1" applyProtection="1">
      <alignment vertical="top" wrapText="1"/>
      <protection locked="0"/>
    </xf>
    <xf numFmtId="0" fontId="8" fillId="6" borderId="60" xfId="0" applyNumberFormat="1" applyFont="1" applyFill="1" applyBorder="1" applyAlignment="1" applyProtection="1">
      <alignment horizontal="right"/>
      <protection locked="0"/>
    </xf>
    <xf numFmtId="0" fontId="7" fillId="6" borderId="76" xfId="0" applyFont="1" applyFill="1" applyBorder="1" applyAlignment="1" applyProtection="1">
      <alignment horizontal="center" wrapText="1"/>
      <protection locked="0"/>
    </xf>
    <xf numFmtId="0" fontId="7" fillId="6" borderId="63" xfId="0" applyFont="1" applyFill="1" applyBorder="1" applyAlignment="1" applyProtection="1">
      <alignment horizontal="center" wrapText="1"/>
      <protection locked="0"/>
    </xf>
    <xf numFmtId="49" fontId="7" fillId="6" borderId="59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6" xfId="0" applyNumberFormat="1" applyFont="1" applyFill="1" applyBorder="1" applyAlignment="1" applyProtection="1">
      <alignment horizontal="center" vertical="top" wrapText="1"/>
      <protection locked="0"/>
    </xf>
    <xf numFmtId="49" fontId="7" fillId="6" borderId="6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5" xfId="0" applyFont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left"/>
      <protection/>
    </xf>
    <xf numFmtId="0" fontId="18" fillId="0" borderId="60" xfId="0" applyFont="1" applyBorder="1" applyAlignment="1" applyProtection="1">
      <alignment horizontal="left"/>
      <protection/>
    </xf>
    <xf numFmtId="0" fontId="18" fillId="0" borderId="44" xfId="0" applyFont="1" applyBorder="1" applyAlignment="1" applyProtection="1">
      <alignment horizontal="left"/>
      <protection/>
    </xf>
    <xf numFmtId="0" fontId="18" fillId="0" borderId="62" xfId="0" applyFont="1" applyBorder="1" applyAlignment="1" applyProtection="1">
      <alignment horizontal="left"/>
      <protection/>
    </xf>
    <xf numFmtId="0" fontId="19" fillId="0" borderId="71" xfId="0" applyFont="1" applyBorder="1" applyAlignment="1" applyProtection="1">
      <alignment horizontal="left"/>
      <protection/>
    </xf>
    <xf numFmtId="0" fontId="19" fillId="0" borderId="75" xfId="0" applyFont="1" applyBorder="1" applyAlignment="1" applyProtection="1">
      <alignment horizontal="left"/>
      <protection/>
    </xf>
    <xf numFmtId="0" fontId="19" fillId="0" borderId="38" xfId="0" applyFont="1" applyBorder="1" applyAlignment="1" applyProtection="1">
      <alignment horizontal="left"/>
      <protection/>
    </xf>
    <xf numFmtId="0" fontId="7" fillId="6" borderId="59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/>
    </xf>
    <xf numFmtId="49" fontId="4" fillId="6" borderId="29" xfId="0" applyNumberFormat="1" applyFont="1" applyFill="1" applyBorder="1" applyAlignment="1" applyProtection="1">
      <alignment horizontal="left" wrapText="1"/>
      <protection locked="0"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0" fontId="18" fillId="0" borderId="72" xfId="0" applyFont="1" applyBorder="1" applyAlignment="1" applyProtection="1">
      <alignment horizontal="left"/>
      <protection/>
    </xf>
    <xf numFmtId="49" fontId="4" fillId="6" borderId="6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/>
    </xf>
    <xf numFmtId="0" fontId="4" fillId="6" borderId="75" xfId="0" applyFont="1" applyFill="1" applyBorder="1" applyAlignment="1" applyProtection="1">
      <alignment horizontal="center"/>
      <protection locked="0"/>
    </xf>
    <xf numFmtId="49" fontId="4" fillId="6" borderId="59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63" xfId="0" applyNumberFormat="1" applyFont="1" applyFill="1" applyBorder="1" applyAlignment="1" applyProtection="1">
      <alignment horizontal="left" wrapText="1"/>
      <protection locked="0"/>
    </xf>
    <xf numFmtId="49" fontId="4" fillId="6" borderId="3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6" borderId="59" xfId="0" applyNumberFormat="1" applyFont="1" applyFill="1" applyBorder="1" applyAlignment="1" applyProtection="1">
      <alignment horizontal="right"/>
      <protection locked="0"/>
    </xf>
    <xf numFmtId="0" fontId="8" fillId="6" borderId="63" xfId="0" applyNumberFormat="1" applyFont="1" applyFill="1" applyBorder="1" applyAlignment="1" applyProtection="1">
      <alignment horizontal="right"/>
      <protection locked="0"/>
    </xf>
    <xf numFmtId="49" fontId="4" fillId="6" borderId="59" xfId="0" applyNumberFormat="1" applyFont="1" applyFill="1" applyBorder="1" applyAlignment="1" applyProtection="1">
      <alignment horizontal="left"/>
      <protection locked="0"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0" fontId="8" fillId="6" borderId="39" xfId="0" applyNumberFormat="1" applyFont="1" applyFill="1" applyBorder="1" applyAlignment="1" applyProtection="1">
      <alignment horizontal="righ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49" fontId="4" fillId="6" borderId="39" xfId="0" applyNumberFormat="1" applyFont="1" applyFill="1" applyBorder="1" applyAlignment="1" applyProtection="1">
      <alignment horizontal="left" wrapText="1"/>
      <protection locked="0"/>
    </xf>
    <xf numFmtId="0" fontId="8" fillId="6" borderId="72" xfId="0" applyNumberFormat="1" applyFont="1" applyFill="1" applyBorder="1" applyAlignment="1" applyProtection="1">
      <alignment horizontal="right"/>
      <protection locked="0"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49" fontId="4" fillId="6" borderId="44" xfId="0" applyNumberFormat="1" applyFont="1" applyFill="1" applyBorder="1" applyAlignment="1" applyProtection="1">
      <alignment horizontal="left"/>
      <protection locked="0"/>
    </xf>
    <xf numFmtId="49" fontId="4" fillId="6" borderId="62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left"/>
      <protection/>
    </xf>
    <xf numFmtId="0" fontId="19" fillId="0" borderId="76" xfId="0" applyFont="1" applyBorder="1" applyAlignment="1" applyProtection="1">
      <alignment horizontal="left"/>
      <protection/>
    </xf>
    <xf numFmtId="0" fontId="19" fillId="0" borderId="63" xfId="0" applyFont="1" applyBorder="1" applyAlignment="1" applyProtection="1">
      <alignment horizontal="left"/>
      <protection/>
    </xf>
    <xf numFmtId="0" fontId="12" fillId="2" borderId="68" xfId="0" applyFont="1" applyFill="1" applyBorder="1" applyAlignment="1" applyProtection="1">
      <alignment horizontal="center" vertical="center"/>
      <protection/>
    </xf>
    <xf numFmtId="0" fontId="12" fillId="2" borderId="34" xfId="0" applyFont="1" applyFill="1" applyBorder="1" applyAlignment="1" applyProtection="1">
      <alignment horizontal="center" vertical="center"/>
      <protection/>
    </xf>
    <xf numFmtId="49" fontId="4" fillId="6" borderId="60" xfId="0" applyNumberFormat="1" applyFont="1" applyFill="1" applyBorder="1" applyAlignment="1" applyProtection="1">
      <alignment horizontal="left" wrapText="1"/>
      <protection locked="0"/>
    </xf>
    <xf numFmtId="49" fontId="4" fillId="6" borderId="44" xfId="0" applyNumberFormat="1" applyFont="1" applyFill="1" applyBorder="1" applyAlignment="1" applyProtection="1">
      <alignment horizontal="left" wrapText="1"/>
      <protection locked="0"/>
    </xf>
    <xf numFmtId="49" fontId="4" fillId="6" borderId="62" xfId="0" applyNumberFormat="1" applyFont="1" applyFill="1" applyBorder="1" applyAlignment="1" applyProtection="1">
      <alignment horizontal="left" wrapText="1"/>
      <protection locked="0"/>
    </xf>
    <xf numFmtId="0" fontId="18" fillId="0" borderId="61" xfId="0" applyFont="1" applyBorder="1" applyAlignment="1" applyProtection="1">
      <alignment horizontal="left"/>
      <protection/>
    </xf>
    <xf numFmtId="0" fontId="18" fillId="0" borderId="73" xfId="0" applyFont="1" applyBorder="1" applyAlignment="1" applyProtection="1">
      <alignment horizontal="left"/>
      <protection/>
    </xf>
    <xf numFmtId="0" fontId="18" fillId="0" borderId="82" xfId="0" applyFont="1" applyBorder="1" applyAlignment="1" applyProtection="1">
      <alignment horizontal="left"/>
      <protection/>
    </xf>
    <xf numFmtId="0" fontId="18" fillId="0" borderId="72" xfId="0" applyFont="1" applyBorder="1" applyAlignment="1" applyProtection="1">
      <alignment horizontal="left" vertical="top"/>
      <protection/>
    </xf>
    <xf numFmtId="0" fontId="18" fillId="0" borderId="45" xfId="0" applyFont="1" applyBorder="1" applyAlignment="1" applyProtection="1">
      <alignment horizontal="left" vertical="top"/>
      <protection/>
    </xf>
    <xf numFmtId="0" fontId="18" fillId="0" borderId="39" xfId="0" applyFont="1" applyBorder="1" applyAlignment="1" applyProtection="1">
      <alignment horizontal="left" vertical="top"/>
      <protection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" fillId="6" borderId="72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49" fontId="4" fillId="6" borderId="3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7" fillId="6" borderId="7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8" fillId="6" borderId="75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6" borderId="75" xfId="0" applyFont="1" applyFill="1" applyBorder="1" applyAlignment="1" applyProtection="1">
      <alignment horizontal="center"/>
      <protection locked="0"/>
    </xf>
    <xf numFmtId="0" fontId="8" fillId="2" borderId="8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16" fillId="23" borderId="55" xfId="0" applyFont="1" applyFill="1" applyBorder="1" applyAlignment="1" applyProtection="1">
      <alignment horizontal="left" vertical="center"/>
      <protection/>
    </xf>
    <xf numFmtId="0" fontId="8" fillId="2" borderId="8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47" xfId="0" applyNumberFormat="1" applyFont="1" applyFill="1" applyBorder="1" applyAlignment="1">
      <alignment horizontal="center" vertical="center"/>
    </xf>
    <xf numFmtId="195" fontId="8" fillId="2" borderId="50" xfId="0" applyNumberFormat="1" applyFont="1" applyFill="1" applyBorder="1" applyAlignment="1">
      <alignment horizontal="center" vertical="center"/>
    </xf>
    <xf numFmtId="195" fontId="8" fillId="2" borderId="87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23" borderId="55" xfId="0" applyFont="1" applyFill="1" applyBorder="1" applyAlignment="1" applyProtection="1">
      <alignment horizontal="left" vertical="center" wrapText="1"/>
      <protection/>
    </xf>
    <xf numFmtId="0" fontId="16" fillId="23" borderId="58" xfId="0" applyFont="1" applyFill="1" applyBorder="1" applyAlignment="1" applyProtection="1">
      <alignment horizontal="left" vertical="center" wrapText="1"/>
      <protection/>
    </xf>
    <xf numFmtId="0" fontId="27" fillId="2" borderId="53" xfId="0" applyFont="1" applyFill="1" applyBorder="1" applyAlignment="1">
      <alignment horizontal="center" vertical="center" wrapText="1"/>
    </xf>
    <xf numFmtId="0" fontId="27" fillId="2" borderId="88" xfId="0" applyFont="1" applyFill="1" applyBorder="1" applyAlignment="1">
      <alignment horizontal="center" vertical="center" wrapText="1"/>
    </xf>
    <xf numFmtId="195" fontId="4" fillId="2" borderId="89" xfId="0" applyNumberFormat="1" applyFont="1" applyFill="1" applyBorder="1" applyAlignment="1">
      <alignment horizontal="center" vertical="center"/>
    </xf>
    <xf numFmtId="195" fontId="4" fillId="2" borderId="49" xfId="0" applyNumberFormat="1" applyFont="1" applyFill="1" applyBorder="1" applyAlignment="1">
      <alignment horizontal="center" vertical="center"/>
    </xf>
    <xf numFmtId="195" fontId="8" fillId="2" borderId="5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7" fillId="2" borderId="89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/>
    </xf>
    <xf numFmtId="0" fontId="17" fillId="2" borderId="88" xfId="0" applyFont="1" applyFill="1" applyBorder="1" applyAlignment="1">
      <alignment horizontal="center" vertical="center"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6" borderId="92" xfId="0" applyNumberFormat="1" applyFont="1" applyFill="1" applyBorder="1" applyAlignment="1" applyProtection="1">
      <alignment/>
      <protection locked="0"/>
    </xf>
    <xf numFmtId="195" fontId="4" fillId="6" borderId="72" xfId="0" applyNumberFormat="1" applyFont="1" applyFill="1" applyBorder="1" applyAlignment="1" applyProtection="1">
      <alignment horizontal="right"/>
      <protection locked="0"/>
    </xf>
    <xf numFmtId="195" fontId="4" fillId="6" borderId="93" xfId="0" applyNumberFormat="1" applyFont="1" applyFill="1" applyBorder="1" applyAlignment="1" applyProtection="1">
      <alignment horizontal="right"/>
      <protection locked="0"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94" xfId="0" applyNumberFormat="1" applyFont="1" applyFill="1" applyBorder="1" applyAlignment="1" applyProtection="1">
      <alignment/>
      <protection locked="0"/>
    </xf>
    <xf numFmtId="195" fontId="4" fillId="6" borderId="72" xfId="0" applyNumberFormat="1" applyFont="1" applyFill="1" applyBorder="1" applyAlignment="1" applyProtection="1">
      <alignment vertical="top"/>
      <protection locked="0"/>
    </xf>
    <xf numFmtId="195" fontId="4" fillId="6" borderId="93" xfId="0" applyNumberFormat="1" applyFont="1" applyFill="1" applyBorder="1" applyAlignment="1" applyProtection="1">
      <alignment vertical="top"/>
      <protection locked="0"/>
    </xf>
    <xf numFmtId="195" fontId="4" fillId="6" borderId="61" xfId="0" applyNumberFormat="1" applyFont="1" applyFill="1" applyBorder="1" applyAlignment="1" applyProtection="1">
      <alignment vertical="top"/>
      <protection locked="0"/>
    </xf>
    <xf numFmtId="195" fontId="4" fillId="6" borderId="95" xfId="0" applyNumberFormat="1" applyFont="1" applyFill="1" applyBorder="1" applyAlignment="1" applyProtection="1">
      <alignment vertical="top"/>
      <protection locked="0"/>
    </xf>
    <xf numFmtId="195" fontId="4" fillId="0" borderId="96" xfId="0" applyNumberFormat="1" applyFont="1" applyBorder="1" applyAlignment="1">
      <alignment horizontal="left" indent="6"/>
    </xf>
    <xf numFmtId="195" fontId="4" fillId="0" borderId="46" xfId="0" applyNumberFormat="1" applyFont="1" applyBorder="1" applyAlignment="1">
      <alignment horizontal="left" indent="6"/>
    </xf>
    <xf numFmtId="195" fontId="4" fillId="0" borderId="40" xfId="0" applyNumberFormat="1" applyFont="1" applyBorder="1" applyAlignment="1">
      <alignment horizontal="left" indent="6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97" xfId="0" applyNumberFormat="1" applyFont="1" applyFill="1" applyBorder="1" applyAlignment="1" applyProtection="1">
      <alignment/>
      <protection locked="0"/>
    </xf>
    <xf numFmtId="195" fontId="4" fillId="0" borderId="98" xfId="0" applyNumberFormat="1" applyFont="1" applyBorder="1" applyAlignment="1">
      <alignment horizontal="left" indent="6"/>
    </xf>
    <xf numFmtId="195" fontId="4" fillId="0" borderId="45" xfId="0" applyNumberFormat="1" applyFont="1" applyBorder="1" applyAlignment="1">
      <alignment horizontal="left" indent="6"/>
    </xf>
    <xf numFmtId="195" fontId="4" fillId="0" borderId="39" xfId="0" applyNumberFormat="1" applyFont="1" applyBorder="1" applyAlignment="1">
      <alignment horizontal="left" indent="6"/>
    </xf>
    <xf numFmtId="195" fontId="4" fillId="0" borderId="98" xfId="0" applyNumberFormat="1" applyFont="1" applyFill="1" applyBorder="1" applyAlignment="1">
      <alignment horizontal="left" indent="6"/>
    </xf>
    <xf numFmtId="195" fontId="4" fillId="0" borderId="45" xfId="0" applyNumberFormat="1" applyFont="1" applyFill="1" applyBorder="1" applyAlignment="1">
      <alignment horizontal="left" indent="6"/>
    </xf>
    <xf numFmtId="195" fontId="4" fillId="0" borderId="39" xfId="0" applyNumberFormat="1" applyFont="1" applyFill="1" applyBorder="1" applyAlignment="1">
      <alignment horizontal="left" indent="6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3" xfId="0" applyNumberFormat="1" applyFont="1" applyFill="1" applyBorder="1" applyAlignment="1" applyProtection="1">
      <alignment/>
      <protection locked="0"/>
    </xf>
    <xf numFmtId="195" fontId="4" fillId="6" borderId="68" xfId="0" applyNumberFormat="1" applyFont="1" applyFill="1" applyBorder="1" applyAlignment="1" applyProtection="1">
      <alignment/>
      <protection locked="0"/>
    </xf>
    <xf numFmtId="195" fontId="4" fillId="6" borderId="58" xfId="0" applyNumberFormat="1" applyFont="1" applyFill="1" applyBorder="1" applyAlignment="1" applyProtection="1">
      <alignment/>
      <protection locked="0"/>
    </xf>
    <xf numFmtId="195" fontId="16" fillId="4" borderId="19" xfId="0" applyNumberFormat="1" applyFont="1" applyFill="1" applyBorder="1" applyAlignment="1">
      <alignment horizontal="left"/>
    </xf>
    <xf numFmtId="195" fontId="16" fillId="4" borderId="34" xfId="0" applyNumberFormat="1" applyFont="1" applyFill="1" applyBorder="1" applyAlignment="1">
      <alignment horizontal="left"/>
    </xf>
    <xf numFmtId="195" fontId="16" fillId="4" borderId="10" xfId="0" applyNumberFormat="1" applyFont="1" applyFill="1" applyBorder="1" applyAlignment="1">
      <alignment horizontal="left"/>
    </xf>
    <xf numFmtId="195" fontId="16" fillId="4" borderId="18" xfId="0" applyNumberFormat="1" applyFont="1" applyFill="1" applyBorder="1" applyAlignment="1">
      <alignment horizontal="left"/>
    </xf>
    <xf numFmtId="195" fontId="4" fillId="0" borderId="99" xfId="0" applyNumberFormat="1" applyFont="1" applyFill="1" applyBorder="1" applyAlignment="1">
      <alignment horizontal="left"/>
    </xf>
    <xf numFmtId="195" fontId="4" fillId="0" borderId="76" xfId="0" applyNumberFormat="1" applyFont="1" applyFill="1" applyBorder="1" applyAlignment="1">
      <alignment horizontal="left"/>
    </xf>
    <xf numFmtId="195" fontId="4" fillId="0" borderId="63" xfId="0" applyNumberFormat="1" applyFont="1" applyFill="1" applyBorder="1" applyAlignment="1">
      <alignment horizontal="left"/>
    </xf>
    <xf numFmtId="195" fontId="16" fillId="23" borderId="27" xfId="0" applyNumberFormat="1" applyFont="1" applyFill="1" applyBorder="1" applyAlignment="1">
      <alignment horizontal="left"/>
    </xf>
    <xf numFmtId="195" fontId="16" fillId="23" borderId="43" xfId="0" applyNumberFormat="1" applyFont="1" applyFill="1" applyBorder="1" applyAlignment="1">
      <alignment horizontal="left"/>
    </xf>
    <xf numFmtId="195" fontId="16" fillId="23" borderId="33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3" xfId="0" applyNumberFormat="1" applyFont="1" applyFill="1" applyBorder="1" applyAlignment="1" applyProtection="1">
      <alignment/>
      <protection locked="0"/>
    </xf>
    <xf numFmtId="195" fontId="4" fillId="6" borderId="59" xfId="0" applyNumberFormat="1" applyFont="1" applyFill="1" applyBorder="1" applyAlignment="1" applyProtection="1">
      <alignment horizontal="right"/>
      <protection locked="0"/>
    </xf>
    <xf numFmtId="195" fontId="4" fillId="6" borderId="92" xfId="0" applyNumberFormat="1" applyFont="1" applyFill="1" applyBorder="1" applyAlignment="1" applyProtection="1">
      <alignment horizontal="right"/>
      <protection locked="0"/>
    </xf>
    <xf numFmtId="0" fontId="4" fillId="0" borderId="98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0" fontId="4" fillId="0" borderId="39" xfId="0" applyFont="1" applyFill="1" applyBorder="1" applyAlignment="1" applyProtection="1">
      <alignment horizontal="left" indent="5"/>
      <protection/>
    </xf>
    <xf numFmtId="195" fontId="16" fillId="4" borderId="21" xfId="0" applyNumberFormat="1" applyFont="1" applyFill="1" applyBorder="1" applyAlignment="1">
      <alignment horizontal="left" vertical="center"/>
    </xf>
    <xf numFmtId="195" fontId="16" fillId="4" borderId="55" xfId="0" applyNumberFormat="1" applyFont="1" applyFill="1" applyBorder="1" applyAlignment="1">
      <alignment horizontal="left" vertical="center"/>
    </xf>
    <xf numFmtId="195" fontId="16" fillId="4" borderId="34" xfId="0" applyNumberFormat="1" applyFont="1" applyFill="1" applyBorder="1" applyAlignment="1">
      <alignment horizontal="left" vertical="center"/>
    </xf>
    <xf numFmtId="195" fontId="17" fillId="2" borderId="53" xfId="0" applyNumberFormat="1" applyFont="1" applyFill="1" applyBorder="1" applyAlignment="1" applyProtection="1">
      <alignment horizontal="center" vertical="center"/>
      <protection/>
    </xf>
    <xf numFmtId="195" fontId="17" fillId="2" borderId="88" xfId="0" applyNumberFormat="1" applyFont="1" applyFill="1" applyBorder="1" applyAlignment="1" applyProtection="1">
      <alignment horizontal="center" vertical="center"/>
      <protection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8" xfId="0" applyNumberFormat="1" applyFont="1" applyFill="1" applyBorder="1" applyAlignment="1" applyProtection="1">
      <alignment/>
      <protection/>
    </xf>
    <xf numFmtId="195" fontId="4" fillId="0" borderId="100" xfId="0" applyNumberFormat="1" applyFont="1" applyBorder="1" applyAlignment="1">
      <alignment horizontal="left" indent="1"/>
    </xf>
    <xf numFmtId="195" fontId="4" fillId="0" borderId="44" xfId="0" applyNumberFormat="1" applyFont="1" applyBorder="1" applyAlignment="1">
      <alignment horizontal="left" indent="1"/>
    </xf>
    <xf numFmtId="195" fontId="4" fillId="0" borderId="62" xfId="0" applyNumberFormat="1" applyFont="1" applyBorder="1" applyAlignment="1">
      <alignment horizontal="left" indent="1"/>
    </xf>
    <xf numFmtId="195" fontId="4" fillId="0" borderId="98" xfId="0" applyNumberFormat="1" applyFont="1" applyFill="1" applyBorder="1" applyAlignment="1">
      <alignment horizontal="left" indent="2"/>
    </xf>
    <xf numFmtId="195" fontId="4" fillId="0" borderId="45" xfId="0" applyNumberFormat="1" applyFont="1" applyFill="1" applyBorder="1" applyAlignment="1">
      <alignment horizontal="left" indent="2"/>
    </xf>
    <xf numFmtId="195" fontId="4" fillId="0" borderId="39" xfId="0" applyNumberFormat="1" applyFont="1" applyFill="1" applyBorder="1" applyAlignment="1">
      <alignment horizontal="left" indent="2"/>
    </xf>
    <xf numFmtId="195" fontId="4" fillId="0" borderId="98" xfId="0" applyNumberFormat="1" applyFont="1" applyFill="1" applyBorder="1" applyAlignment="1">
      <alignment horizontal="left" indent="5"/>
    </xf>
    <xf numFmtId="195" fontId="4" fillId="0" borderId="45" xfId="0" applyNumberFormat="1" applyFont="1" applyFill="1" applyBorder="1" applyAlignment="1">
      <alignment horizontal="left" indent="5"/>
    </xf>
    <xf numFmtId="195" fontId="4" fillId="0" borderId="39" xfId="0" applyNumberFormat="1" applyFont="1" applyFill="1" applyBorder="1" applyAlignment="1">
      <alignment horizontal="left" indent="5"/>
    </xf>
    <xf numFmtId="0" fontId="8" fillId="2" borderId="5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4" fillId="6" borderId="101" xfId="0" applyFont="1" applyFill="1" applyBorder="1" applyAlignment="1" applyProtection="1">
      <alignment/>
      <protection locked="0"/>
    </xf>
    <xf numFmtId="0" fontId="4" fillId="6" borderId="102" xfId="0" applyFont="1" applyFill="1" applyBorder="1" applyAlignment="1" applyProtection="1">
      <alignment/>
      <protection locked="0"/>
    </xf>
    <xf numFmtId="0" fontId="17" fillId="2" borderId="47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4" fillId="6" borderId="41" xfId="0" applyFont="1" applyFill="1" applyBorder="1" applyAlignment="1" applyProtection="1">
      <alignment/>
      <protection locked="0"/>
    </xf>
    <xf numFmtId="0" fontId="4" fillId="6" borderId="103" xfId="0" applyFont="1" applyFill="1" applyBorder="1" applyAlignment="1" applyProtection="1">
      <alignment/>
      <protection locked="0"/>
    </xf>
    <xf numFmtId="0" fontId="27" fillId="2" borderId="89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left" vertical="center" indent="3"/>
    </xf>
    <xf numFmtId="0" fontId="8" fillId="2" borderId="28" xfId="0" applyFont="1" applyFill="1" applyBorder="1" applyAlignment="1">
      <alignment horizontal="left" vertical="center" indent="3"/>
    </xf>
    <xf numFmtId="0" fontId="17" fillId="2" borderId="89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8" fillId="2" borderId="90" xfId="0" applyFont="1" applyFill="1" applyBorder="1" applyAlignment="1" applyProtection="1">
      <alignment horizontal="left" vertical="center" indent="3"/>
      <protection/>
    </xf>
    <xf numFmtId="0" fontId="8" fillId="2" borderId="28" xfId="0" applyFont="1" applyFill="1" applyBorder="1" applyAlignment="1" applyProtection="1">
      <alignment horizontal="left" vertical="center" indent="3"/>
      <protection/>
    </xf>
    <xf numFmtId="195" fontId="27" fillId="2" borderId="89" xfId="0" applyNumberFormat="1" applyFont="1" applyFill="1" applyBorder="1" applyAlignment="1" applyProtection="1">
      <alignment horizontal="center" vertical="center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47" xfId="0" applyNumberFormat="1" applyFont="1" applyFill="1" applyBorder="1" applyAlignment="1" applyProtection="1">
      <alignment horizontal="center" vertical="center"/>
      <protection/>
    </xf>
    <xf numFmtId="195" fontId="17" fillId="2" borderId="50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195" fontId="4" fillId="0" borderId="15" xfId="0" applyNumberFormat="1" applyFont="1" applyBorder="1" applyAlignment="1">
      <alignment horizontal="left" indent="1"/>
    </xf>
    <xf numFmtId="195" fontId="4" fillId="0" borderId="39" xfId="0" applyNumberFormat="1" applyFont="1" applyBorder="1" applyAlignment="1">
      <alignment horizontal="left" indent="1"/>
    </xf>
    <xf numFmtId="195" fontId="4" fillId="0" borderId="12" xfId="0" applyNumberFormat="1" applyFont="1" applyBorder="1" applyAlignment="1">
      <alignment horizontal="left" indent="1"/>
    </xf>
    <xf numFmtId="195" fontId="16" fillId="23" borderId="21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left"/>
    </xf>
    <xf numFmtId="195" fontId="16" fillId="23" borderId="34" xfId="0" applyNumberFormat="1" applyFont="1" applyFill="1" applyBorder="1" applyAlignment="1">
      <alignment horizontal="left"/>
    </xf>
    <xf numFmtId="0" fontId="8" fillId="2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8" fillId="2" borderId="9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98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8" fillId="2" borderId="10" xfId="0" applyFont="1" applyFill="1" applyBorder="1" applyAlignment="1">
      <alignment horizontal="center" vertical="center"/>
    </xf>
    <xf numFmtId="195" fontId="4" fillId="0" borderId="104" xfId="0" applyNumberFormat="1" applyFont="1" applyBorder="1" applyAlignment="1">
      <alignment horizontal="left" indent="5"/>
    </xf>
    <xf numFmtId="195" fontId="4" fillId="0" borderId="73" xfId="0" applyNumberFormat="1" applyFont="1" applyBorder="1" applyAlignment="1">
      <alignment horizontal="left" indent="5"/>
    </xf>
    <xf numFmtId="195" fontId="4" fillId="0" borderId="82" xfId="0" applyNumberFormat="1" applyFont="1" applyBorder="1" applyAlignment="1">
      <alignment horizontal="left" indent="5"/>
    </xf>
    <xf numFmtId="195" fontId="16" fillId="23" borderId="27" xfId="0" applyNumberFormat="1" applyFont="1" applyFill="1" applyBorder="1" applyAlignment="1">
      <alignment horizontal="left" indent="1"/>
    </xf>
    <xf numFmtId="195" fontId="16" fillId="23" borderId="43" xfId="0" applyNumberFormat="1" applyFont="1" applyFill="1" applyBorder="1" applyAlignment="1">
      <alignment horizontal="left" indent="1"/>
    </xf>
    <xf numFmtId="195" fontId="16" fillId="23" borderId="33" xfId="0" applyNumberFormat="1" applyFont="1" applyFill="1" applyBorder="1" applyAlignment="1">
      <alignment horizontal="left" indent="1"/>
    </xf>
    <xf numFmtId="0" fontId="4" fillId="0" borderId="96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 applyProtection="1">
      <alignment horizontal="left" indent="5"/>
      <protection/>
    </xf>
    <xf numFmtId="0" fontId="4" fillId="0" borderId="76" xfId="0" applyFont="1" applyFill="1" applyBorder="1" applyAlignment="1" applyProtection="1">
      <alignment horizontal="left" indent="5"/>
      <protection/>
    </xf>
    <xf numFmtId="0" fontId="4" fillId="0" borderId="63" xfId="0" applyFont="1" applyFill="1" applyBorder="1" applyAlignment="1" applyProtection="1">
      <alignment horizontal="left" indent="5"/>
      <protection/>
    </xf>
    <xf numFmtId="195" fontId="4" fillId="0" borderId="100" xfId="0" applyNumberFormat="1" applyFont="1" applyFill="1" applyBorder="1" applyAlignment="1">
      <alignment horizontal="left" indent="1"/>
    </xf>
    <xf numFmtId="195" fontId="4" fillId="0" borderId="44" xfId="0" applyNumberFormat="1" applyFont="1" applyFill="1" applyBorder="1" applyAlignment="1">
      <alignment horizontal="left" indent="1"/>
    </xf>
    <xf numFmtId="195" fontId="4" fillId="0" borderId="62" xfId="0" applyNumberFormat="1" applyFont="1" applyFill="1" applyBorder="1" applyAlignment="1">
      <alignment horizontal="left" indent="1"/>
    </xf>
    <xf numFmtId="195" fontId="4" fillId="0" borderId="99" xfId="0" applyNumberFormat="1" applyFont="1" applyFill="1" applyBorder="1" applyAlignment="1">
      <alignment horizontal="left" indent="5"/>
    </xf>
    <xf numFmtId="195" fontId="4" fillId="0" borderId="76" xfId="0" applyNumberFormat="1" applyFont="1" applyFill="1" applyBorder="1" applyAlignment="1">
      <alignment horizontal="left" indent="5"/>
    </xf>
    <xf numFmtId="195" fontId="4" fillId="0" borderId="63" xfId="0" applyNumberFormat="1" applyFont="1" applyFill="1" applyBorder="1" applyAlignment="1">
      <alignment horizontal="left" indent="5"/>
    </xf>
    <xf numFmtId="195" fontId="4" fillId="0" borderId="24" xfId="0" applyNumberFormat="1" applyFont="1" applyFill="1" applyBorder="1" applyAlignment="1">
      <alignment horizontal="left" indent="1"/>
    </xf>
    <xf numFmtId="195" fontId="4" fillId="0" borderId="29" xfId="0" applyNumberFormat="1" applyFont="1" applyFill="1" applyBorder="1" applyAlignment="1">
      <alignment horizontal="left" indent="1"/>
    </xf>
    <xf numFmtId="0" fontId="8" fillId="2" borderId="8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195" fontId="4" fillId="0" borderId="98" xfId="0" applyNumberFormat="1" applyFont="1" applyFill="1" applyBorder="1" applyAlignment="1">
      <alignment horizontal="left" indent="7"/>
    </xf>
    <xf numFmtId="195" fontId="4" fillId="0" borderId="45" xfId="0" applyNumberFormat="1" applyFont="1" applyFill="1" applyBorder="1" applyAlignment="1">
      <alignment horizontal="left" indent="7"/>
    </xf>
    <xf numFmtId="195" fontId="4" fillId="0" borderId="39" xfId="0" applyNumberFormat="1" applyFont="1" applyFill="1" applyBorder="1" applyAlignment="1">
      <alignment horizontal="left" indent="7"/>
    </xf>
    <xf numFmtId="0" fontId="17" fillId="2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indent="1"/>
    </xf>
    <xf numFmtId="0" fontId="4" fillId="0" borderId="62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0" fontId="15" fillId="0" borderId="105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15" fillId="0" borderId="106" xfId="0" applyFont="1" applyFill="1" applyBorder="1" applyAlignment="1" applyProtection="1">
      <alignment horizontal="center"/>
      <protection/>
    </xf>
    <xf numFmtId="195" fontId="4" fillId="0" borderId="98" xfId="0" applyNumberFormat="1" applyFont="1" applyFill="1" applyBorder="1" applyAlignment="1">
      <alignment horizontal="left" indent="9"/>
    </xf>
    <xf numFmtId="195" fontId="4" fillId="0" borderId="45" xfId="0" applyNumberFormat="1" applyFont="1" applyFill="1" applyBorder="1" applyAlignment="1">
      <alignment horizontal="left" indent="9"/>
    </xf>
    <xf numFmtId="195" fontId="4" fillId="0" borderId="39" xfId="0" applyNumberFormat="1" applyFont="1" applyFill="1" applyBorder="1" applyAlignment="1">
      <alignment horizontal="left" indent="9"/>
    </xf>
    <xf numFmtId="195" fontId="8" fillId="0" borderId="44" xfId="0" applyNumberFormat="1" applyFont="1" applyBorder="1" applyAlignment="1">
      <alignment horizontal="left" indent="1"/>
    </xf>
    <xf numFmtId="195" fontId="8" fillId="0" borderId="62" xfId="0" applyNumberFormat="1" applyFont="1" applyBorder="1" applyAlignment="1">
      <alignment horizontal="left" indent="1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40" xfId="0" applyNumberFormat="1" applyFont="1" applyFill="1" applyBorder="1" applyAlignment="1" applyProtection="1">
      <alignment/>
      <protection locked="0"/>
    </xf>
    <xf numFmtId="195" fontId="4" fillId="6" borderId="46" xfId="0" applyNumberFormat="1" applyFont="1" applyFill="1" applyBorder="1" applyAlignment="1" applyProtection="1">
      <alignment/>
      <protection locked="0"/>
    </xf>
    <xf numFmtId="195" fontId="4" fillId="6" borderId="97" xfId="0" applyNumberFormat="1" applyFont="1" applyFill="1" applyBorder="1" applyAlignment="1" applyProtection="1">
      <alignment/>
      <protection locked="0"/>
    </xf>
    <xf numFmtId="195" fontId="4" fillId="6" borderId="39" xfId="0" applyNumberFormat="1" applyFont="1" applyFill="1" applyBorder="1" applyAlignment="1" applyProtection="1">
      <alignment/>
      <protection locked="0"/>
    </xf>
    <xf numFmtId="195" fontId="4" fillId="6" borderId="45" xfId="0" applyNumberFormat="1" applyFont="1" applyFill="1" applyBorder="1" applyAlignment="1" applyProtection="1">
      <alignment/>
      <protection locked="0"/>
    </xf>
    <xf numFmtId="0" fontId="27" fillId="2" borderId="47" xfId="0" applyFont="1" applyFill="1" applyBorder="1" applyAlignment="1" applyProtection="1">
      <alignment horizontal="center" vertical="center" wrapText="1"/>
      <protection/>
    </xf>
    <xf numFmtId="0" fontId="27" fillId="2" borderId="50" xfId="0" applyFont="1" applyFill="1" applyBorder="1" applyAlignment="1" applyProtection="1">
      <alignment horizontal="center" vertical="center" wrapText="1"/>
      <protection/>
    </xf>
    <xf numFmtId="0" fontId="27" fillId="2" borderId="87" xfId="0" applyFont="1" applyFill="1" applyBorder="1" applyAlignment="1" applyProtection="1">
      <alignment horizontal="center" vertical="center" wrapText="1"/>
      <protection/>
    </xf>
    <xf numFmtId="195" fontId="8" fillId="25" borderId="34" xfId="0" applyNumberFormat="1" applyFont="1" applyFill="1" applyBorder="1" applyAlignment="1" applyProtection="1">
      <alignment/>
      <protection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62" xfId="0" applyNumberFormat="1" applyFont="1" applyFill="1" applyBorder="1" applyAlignment="1" applyProtection="1">
      <alignment/>
      <protection locked="0"/>
    </xf>
    <xf numFmtId="195" fontId="4" fillId="6" borderId="12" xfId="0" applyNumberFormat="1" applyFont="1" applyFill="1" applyBorder="1" applyAlignment="1" applyProtection="1">
      <alignment/>
      <protection locked="0"/>
    </xf>
    <xf numFmtId="195" fontId="8" fillId="25" borderId="68" xfId="0" applyNumberFormat="1" applyFont="1" applyFill="1" applyBorder="1" applyAlignment="1" applyProtection="1">
      <alignment horizontal="center"/>
      <protection/>
    </xf>
    <xf numFmtId="195" fontId="8" fillId="25" borderId="55" xfId="0" applyNumberFormat="1" applyFont="1" applyFill="1" applyBorder="1" applyAlignment="1" applyProtection="1">
      <alignment horizontal="center"/>
      <protection/>
    </xf>
    <xf numFmtId="195" fontId="8" fillId="25" borderId="34" xfId="0" applyNumberFormat="1" applyFont="1" applyFill="1" applyBorder="1" applyAlignment="1" applyProtection="1">
      <alignment horizontal="center"/>
      <protection/>
    </xf>
    <xf numFmtId="195" fontId="8" fillId="25" borderId="58" xfId="0" applyNumberFormat="1" applyFont="1" applyFill="1" applyBorder="1" applyAlignment="1" applyProtection="1">
      <alignment horizontal="center"/>
      <protection/>
    </xf>
    <xf numFmtId="195" fontId="4" fillId="6" borderId="101" xfId="0" applyNumberFormat="1" applyFont="1" applyFill="1" applyBorder="1" applyAlignment="1" applyProtection="1">
      <alignment/>
      <protection locked="0"/>
    </xf>
    <xf numFmtId="195" fontId="4" fillId="6" borderId="103" xfId="0" applyNumberFormat="1" applyFont="1" applyFill="1" applyBorder="1" applyAlignment="1" applyProtection="1">
      <alignment/>
      <protection locked="0"/>
    </xf>
    <xf numFmtId="0" fontId="27" fillId="2" borderId="86" xfId="0" applyFont="1" applyFill="1" applyBorder="1" applyAlignment="1" applyProtection="1">
      <alignment horizontal="center" vertical="center" wrapText="1"/>
      <protection/>
    </xf>
    <xf numFmtId="0" fontId="27" fillId="2" borderId="36" xfId="0" applyFont="1" applyFill="1" applyBorder="1" applyAlignment="1" applyProtection="1">
      <alignment horizontal="center" vertical="center" wrapText="1"/>
      <protection/>
    </xf>
    <xf numFmtId="0" fontId="27" fillId="2" borderId="37" xfId="0" applyFont="1" applyFill="1" applyBorder="1" applyAlignment="1" applyProtection="1">
      <alignment horizontal="center" vertical="center" wrapText="1"/>
      <protection/>
    </xf>
    <xf numFmtId="0" fontId="27" fillId="2" borderId="77" xfId="0" applyFont="1" applyFill="1" applyBorder="1" applyAlignment="1" applyProtection="1">
      <alignment horizontal="center" vertical="center" wrapText="1"/>
      <protection/>
    </xf>
    <xf numFmtId="0" fontId="27" fillId="2" borderId="43" xfId="0" applyFont="1" applyFill="1" applyBorder="1" applyAlignment="1" applyProtection="1">
      <alignment horizontal="center" vertical="center" wrapText="1"/>
      <protection/>
    </xf>
    <xf numFmtId="0" fontId="27" fillId="2" borderId="33" xfId="0" applyFont="1" applyFill="1" applyBorder="1" applyAlignment="1" applyProtection="1">
      <alignment horizontal="center" vertical="center" wrapText="1"/>
      <protection/>
    </xf>
    <xf numFmtId="0" fontId="27" fillId="2" borderId="68" xfId="0" applyFont="1" applyFill="1" applyBorder="1" applyAlignment="1" applyProtection="1">
      <alignment horizontal="center" vertical="center" wrapText="1"/>
      <protection/>
    </xf>
    <xf numFmtId="0" fontId="27" fillId="2" borderId="34" xfId="0" applyFont="1" applyFill="1" applyBorder="1" applyAlignment="1" applyProtection="1">
      <alignment horizontal="center" vertical="center" wrapText="1"/>
      <protection/>
    </xf>
    <xf numFmtId="195" fontId="4" fillId="6" borderId="71" xfId="0" applyNumberFormat="1" applyFont="1" applyFill="1" applyBorder="1" applyAlignment="1" applyProtection="1">
      <alignment/>
      <protection locked="0"/>
    </xf>
    <xf numFmtId="195" fontId="4" fillId="6" borderId="75" xfId="0" applyNumberFormat="1" applyFont="1" applyFill="1" applyBorder="1" applyAlignment="1" applyProtection="1">
      <alignment/>
      <protection locked="0"/>
    </xf>
    <xf numFmtId="195" fontId="4" fillId="6" borderId="38" xfId="0" applyNumberFormat="1" applyFont="1" applyFill="1" applyBorder="1" applyAlignment="1" applyProtection="1">
      <alignment/>
      <protection locked="0"/>
    </xf>
    <xf numFmtId="195" fontId="4" fillId="6" borderId="60" xfId="0" applyNumberFormat="1" applyFont="1" applyFill="1" applyBorder="1" applyAlignment="1" applyProtection="1">
      <alignment wrapText="1"/>
      <protection locked="0"/>
    </xf>
    <xf numFmtId="195" fontId="4" fillId="6" borderId="62" xfId="0" applyNumberFormat="1" applyFont="1" applyFill="1" applyBorder="1" applyAlignment="1" applyProtection="1">
      <alignment wrapText="1"/>
      <protection locked="0"/>
    </xf>
    <xf numFmtId="195" fontId="4" fillId="6" borderId="44" xfId="0" applyNumberFormat="1" applyFont="1" applyFill="1" applyBorder="1" applyAlignment="1" applyProtection="1">
      <alignment/>
      <protection locked="0"/>
    </xf>
    <xf numFmtId="195" fontId="8" fillId="25" borderId="55" xfId="0" applyNumberFormat="1" applyFont="1" applyFill="1" applyBorder="1" applyAlignment="1" applyProtection="1">
      <alignment/>
      <protection/>
    </xf>
    <xf numFmtId="195" fontId="4" fillId="6" borderId="94" xfId="0" applyNumberFormat="1" applyFont="1" applyFill="1" applyBorder="1" applyAlignment="1" applyProtection="1">
      <alignment/>
      <protection locked="0"/>
    </xf>
    <xf numFmtId="0" fontId="27" fillId="2" borderId="58" xfId="0" applyFont="1" applyFill="1" applyBorder="1" applyAlignment="1" applyProtection="1">
      <alignment horizontal="center" vertical="center" wrapText="1"/>
      <protection/>
    </xf>
    <xf numFmtId="0" fontId="27" fillId="2" borderId="53" xfId="0" applyFont="1" applyFill="1" applyBorder="1" applyAlignment="1">
      <alignment horizontal="center" vertical="center"/>
    </xf>
    <xf numFmtId="0" fontId="27" fillId="2" borderId="8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95" fontId="8" fillId="25" borderId="10" xfId="0" applyNumberFormat="1" applyFont="1" applyFill="1" applyBorder="1" applyAlignment="1" applyProtection="1">
      <alignment/>
      <protection/>
    </xf>
    <xf numFmtId="0" fontId="8" fillId="2" borderId="85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52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horizontal="center" vertical="center" wrapText="1"/>
      <protection/>
    </xf>
    <xf numFmtId="0" fontId="8" fillId="2" borderId="107" xfId="0" applyFont="1" applyFill="1" applyBorder="1" applyAlignment="1" applyProtection="1">
      <alignment horizontal="center" vertical="center" wrapText="1"/>
      <protection/>
    </xf>
    <xf numFmtId="0" fontId="8" fillId="2" borderId="108" xfId="0" applyFont="1" applyFill="1" applyBorder="1" applyAlignment="1" applyProtection="1">
      <alignment horizontal="center" vertical="center" wrapText="1"/>
      <protection/>
    </xf>
    <xf numFmtId="0" fontId="8" fillId="2" borderId="77" xfId="0" applyFont="1" applyFill="1" applyBorder="1" applyAlignment="1" applyProtection="1">
      <alignment horizontal="center" vertical="center" wrapText="1"/>
      <protection/>
    </xf>
    <xf numFmtId="0" fontId="8" fillId="2" borderId="33" xfId="0" applyFont="1" applyFill="1" applyBorder="1" applyAlignment="1" applyProtection="1">
      <alignment horizontal="center" vertical="center" wrapText="1"/>
      <protection/>
    </xf>
    <xf numFmtId="0" fontId="27" fillId="2" borderId="55" xfId="0" applyFont="1" applyFill="1" applyBorder="1" applyAlignment="1" applyProtection="1">
      <alignment horizontal="center" vertical="center" wrapText="1"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0" fontId="8" fillId="2" borderId="10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95" fontId="8" fillId="25" borderId="18" xfId="0" applyNumberFormat="1" applyFont="1" applyFill="1" applyBorder="1" applyAlignment="1" applyProtection="1">
      <alignment/>
      <protection/>
    </xf>
    <xf numFmtId="195" fontId="4" fillId="6" borderId="110" xfId="0" applyNumberFormat="1" applyFont="1" applyFill="1" applyBorder="1" applyAlignment="1" applyProtection="1">
      <alignment/>
      <protection locked="0"/>
    </xf>
    <xf numFmtId="0" fontId="4" fillId="0" borderId="111" xfId="0" applyFont="1" applyFill="1" applyBorder="1" applyAlignment="1">
      <alignment horizontal="left" wrapText="1" indent="1"/>
    </xf>
    <xf numFmtId="0" fontId="4" fillId="0" borderId="41" xfId="0" applyFont="1" applyFill="1" applyBorder="1" applyAlignment="1">
      <alignment horizontal="left" wrapText="1" indent="1"/>
    </xf>
    <xf numFmtId="0" fontId="4" fillId="0" borderId="103" xfId="0" applyFont="1" applyFill="1" applyBorder="1" applyAlignment="1">
      <alignment horizontal="left" wrapText="1" indent="1"/>
    </xf>
    <xf numFmtId="195" fontId="4" fillId="6" borderId="41" xfId="0" applyNumberFormat="1" applyFont="1" applyFill="1" applyBorder="1" applyAlignment="1" applyProtection="1">
      <alignment/>
      <protection locked="0"/>
    </xf>
    <xf numFmtId="0" fontId="4" fillId="0" borderId="96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40" xfId="0" applyFont="1" applyFill="1" applyBorder="1" applyAlignment="1">
      <alignment horizontal="left" indent="5"/>
    </xf>
    <xf numFmtId="195" fontId="4" fillId="6" borderId="25" xfId="0" applyNumberFormat="1" applyFont="1" applyFill="1" applyBorder="1" applyAlignment="1" applyProtection="1">
      <alignment/>
      <protection locked="0"/>
    </xf>
    <xf numFmtId="0" fontId="27" fillId="2" borderId="47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87" xfId="0" applyFont="1" applyFill="1" applyBorder="1" applyAlignment="1">
      <alignment horizontal="center" vertical="center"/>
    </xf>
    <xf numFmtId="195" fontId="4" fillId="6" borderId="102" xfId="0" applyNumberFormat="1" applyFont="1" applyFill="1" applyBorder="1" applyAlignment="1" applyProtection="1">
      <alignment/>
      <protection locked="0"/>
    </xf>
    <xf numFmtId="0" fontId="27" fillId="2" borderId="68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98" xfId="0" applyFont="1" applyFill="1" applyBorder="1" applyAlignment="1">
      <alignment horizontal="left" indent="5"/>
    </xf>
    <xf numFmtId="0" fontId="4" fillId="0" borderId="45" xfId="0" applyFont="1" applyFill="1" applyBorder="1" applyAlignment="1">
      <alignment horizontal="left" indent="5"/>
    </xf>
    <xf numFmtId="0" fontId="4" fillId="0" borderId="39" xfId="0" applyFont="1" applyFill="1" applyBorder="1" applyAlignment="1">
      <alignment horizontal="left" indent="5"/>
    </xf>
    <xf numFmtId="0" fontId="8" fillId="2" borderId="68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6" fillId="6" borderId="68" xfId="0" applyFont="1" applyFill="1" applyBorder="1" applyAlignment="1" applyProtection="1">
      <alignment horizontal="center"/>
      <protection locked="0"/>
    </xf>
    <xf numFmtId="0" fontId="16" fillId="6" borderId="55" xfId="0" applyFont="1" applyFill="1" applyBorder="1" applyAlignment="1" applyProtection="1">
      <alignment horizontal="center"/>
      <protection locked="0"/>
    </xf>
    <xf numFmtId="0" fontId="16" fillId="6" borderId="34" xfId="0" applyFont="1" applyFill="1" applyBorder="1" applyAlignment="1" applyProtection="1">
      <alignment horizontal="center"/>
      <protection locked="0"/>
    </xf>
    <xf numFmtId="0" fontId="4" fillId="0" borderId="100" xfId="0" applyFont="1" applyFill="1" applyBorder="1" applyAlignment="1">
      <alignment horizontal="left" indent="1"/>
    </xf>
    <xf numFmtId="0" fontId="4" fillId="0" borderId="44" xfId="0" applyFont="1" applyFill="1" applyBorder="1" applyAlignment="1">
      <alignment horizontal="left" indent="1"/>
    </xf>
    <xf numFmtId="0" fontId="16" fillId="23" borderId="21" xfId="0" applyFont="1" applyFill="1" applyBorder="1" applyAlignment="1">
      <alignment vertical="center"/>
    </xf>
    <xf numFmtId="0" fontId="16" fillId="23" borderId="55" xfId="0" applyFont="1" applyFill="1" applyBorder="1" applyAlignment="1">
      <alignment vertical="center"/>
    </xf>
    <xf numFmtId="0" fontId="16" fillId="23" borderId="3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showGridLines="0" workbookViewId="0" topLeftCell="A1">
      <selection activeCell="T32" sqref="T32"/>
    </sheetView>
  </sheetViews>
  <sheetFormatPr defaultColWidth="8.796875" defaultRowHeight="15"/>
  <cols>
    <col min="1" max="1" width="1.59765625" style="318" customWidth="1"/>
    <col min="2" max="3" width="4.59765625" style="318" customWidth="1"/>
    <col min="4" max="4" width="6.5" style="318" customWidth="1"/>
    <col min="5" max="8" width="4.59765625" style="318" customWidth="1"/>
    <col min="9" max="9" width="5.09765625" style="318" customWidth="1"/>
    <col min="10" max="12" width="4.59765625" style="318" customWidth="1"/>
    <col min="13" max="13" width="8.3984375" style="318" customWidth="1"/>
    <col min="14" max="16" width="4.59765625" style="318" customWidth="1"/>
    <col min="17" max="17" width="7" style="318" customWidth="1"/>
    <col min="18" max="18" width="1.59765625" style="318" customWidth="1"/>
    <col min="19" max="19" width="12.59765625" style="318" customWidth="1"/>
    <col min="20" max="24" width="9" style="318" customWidth="1"/>
    <col min="25" max="25" width="23.59765625" style="318" hidden="1" customWidth="1"/>
    <col min="26" max="26" width="8.09765625" style="336" hidden="1" customWidth="1"/>
    <col min="27" max="16384" width="9" style="318" customWidth="1"/>
  </cols>
  <sheetData>
    <row r="1" ht="15.75"/>
    <row r="2" spans="2:17" ht="24" customHeight="1">
      <c r="B2" s="579" t="s">
        <v>19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</row>
    <row r="3" spans="2:17" ht="17.25" customHeight="1">
      <c r="B3" s="580" t="s">
        <v>5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</row>
    <row r="4" spans="3:26" ht="19.5" customHeight="1">
      <c r="C4" s="319"/>
      <c r="D4" s="581" t="s">
        <v>393</v>
      </c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Y4" s="320" t="s">
        <v>208</v>
      </c>
      <c r="Z4" s="3">
        <v>6</v>
      </c>
    </row>
    <row r="5" spans="3:26" ht="15.75">
      <c r="C5" s="321"/>
      <c r="D5" s="322"/>
      <c r="E5" s="323"/>
      <c r="F5" s="323"/>
      <c r="G5" s="323"/>
      <c r="H5" s="324"/>
      <c r="Y5" s="320" t="s">
        <v>167</v>
      </c>
      <c r="Z5" s="3">
        <v>1</v>
      </c>
    </row>
    <row r="6" spans="3:26" ht="18.75">
      <c r="C6" s="582" t="s">
        <v>6</v>
      </c>
      <c r="D6" s="583"/>
      <c r="E6" s="583"/>
      <c r="F6" s="584" t="s">
        <v>394</v>
      </c>
      <c r="G6" s="584"/>
      <c r="H6" s="584"/>
      <c r="I6" s="323"/>
      <c r="J6" s="323"/>
      <c r="K6" s="585" t="s">
        <v>7</v>
      </c>
      <c r="L6" s="586"/>
      <c r="M6" s="586"/>
      <c r="N6" s="587" t="s">
        <v>229</v>
      </c>
      <c r="O6" s="587"/>
      <c r="P6" s="587"/>
      <c r="Y6" s="320" t="s">
        <v>209</v>
      </c>
      <c r="Z6" s="3" t="b">
        <v>0</v>
      </c>
    </row>
    <row r="7" spans="25:26" ht="15.75">
      <c r="Y7" s="320" t="s">
        <v>210</v>
      </c>
      <c r="Z7" s="3" t="b">
        <v>0</v>
      </c>
    </row>
    <row r="8" spans="2:26" s="326" customFormat="1" ht="21" customHeight="1">
      <c r="B8" s="578" t="s">
        <v>173</v>
      </c>
      <c r="C8" s="578"/>
      <c r="D8" s="578"/>
      <c r="E8" s="578"/>
      <c r="F8" s="578"/>
      <c r="G8" s="578"/>
      <c r="H8" s="578"/>
      <c r="I8" s="578"/>
      <c r="Y8" s="320" t="s">
        <v>211</v>
      </c>
      <c r="Z8" s="3" t="b">
        <v>0</v>
      </c>
    </row>
    <row r="9" spans="2:26" s="326" customFormat="1" ht="15" customHeight="1">
      <c r="B9" s="325"/>
      <c r="C9" s="325"/>
      <c r="D9" s="325"/>
      <c r="E9" s="325"/>
      <c r="F9" s="325"/>
      <c r="G9" s="325"/>
      <c r="H9" s="325"/>
      <c r="I9" s="325"/>
      <c r="Y9" s="320" t="s">
        <v>212</v>
      </c>
      <c r="Z9" s="3" t="b">
        <v>0</v>
      </c>
    </row>
    <row r="10" spans="2:26" ht="16.5">
      <c r="B10" s="526" t="s">
        <v>8</v>
      </c>
      <c r="C10" s="527"/>
      <c r="D10" s="528"/>
      <c r="E10" s="534" t="s">
        <v>395</v>
      </c>
      <c r="F10" s="534"/>
      <c r="G10" s="534"/>
      <c r="H10" s="534"/>
      <c r="I10" s="534"/>
      <c r="J10" s="534"/>
      <c r="K10" s="526" t="s">
        <v>9</v>
      </c>
      <c r="L10" s="527"/>
      <c r="M10" s="528"/>
      <c r="N10" s="534" t="s">
        <v>399</v>
      </c>
      <c r="O10" s="534"/>
      <c r="P10" s="534"/>
      <c r="Q10" s="534"/>
      <c r="Y10" s="320" t="s">
        <v>213</v>
      </c>
      <c r="Z10" s="3" t="b">
        <v>1</v>
      </c>
    </row>
    <row r="11" spans="2:26" ht="16.5">
      <c r="B11" s="571" t="s">
        <v>10</v>
      </c>
      <c r="C11" s="572"/>
      <c r="D11" s="573"/>
      <c r="E11" s="574" t="s">
        <v>396</v>
      </c>
      <c r="F11" s="574"/>
      <c r="G11" s="574"/>
      <c r="H11" s="574"/>
      <c r="I11" s="574"/>
      <c r="J11" s="574"/>
      <c r="K11" s="536" t="s">
        <v>11</v>
      </c>
      <c r="L11" s="524"/>
      <c r="M11" s="525"/>
      <c r="N11" s="535" t="s">
        <v>400</v>
      </c>
      <c r="O11" s="535"/>
      <c r="P11" s="535"/>
      <c r="Q11" s="535"/>
      <c r="Y11" s="320" t="s">
        <v>171</v>
      </c>
      <c r="Z11" s="3" t="b">
        <v>0</v>
      </c>
    </row>
    <row r="12" spans="2:26" ht="16.5">
      <c r="B12" s="571" t="s">
        <v>12</v>
      </c>
      <c r="C12" s="572"/>
      <c r="D12" s="573"/>
      <c r="E12" s="575" t="s">
        <v>397</v>
      </c>
      <c r="F12" s="576"/>
      <c r="G12" s="576"/>
      <c r="H12" s="576"/>
      <c r="I12" s="576"/>
      <c r="J12" s="577"/>
      <c r="K12" s="536" t="s">
        <v>0</v>
      </c>
      <c r="L12" s="524"/>
      <c r="M12" s="525"/>
      <c r="N12" s="535"/>
      <c r="O12" s="535"/>
      <c r="P12" s="535"/>
      <c r="Q12" s="535"/>
      <c r="Y12" s="320" t="s">
        <v>169</v>
      </c>
      <c r="Z12" s="3" t="b">
        <v>0</v>
      </c>
    </row>
    <row r="13" spans="2:26" ht="16.5">
      <c r="B13" s="568" t="s">
        <v>13</v>
      </c>
      <c r="C13" s="569"/>
      <c r="D13" s="570"/>
      <c r="E13" s="512" t="s">
        <v>398</v>
      </c>
      <c r="F13" s="513"/>
      <c r="G13" s="513"/>
      <c r="H13" s="513"/>
      <c r="I13" s="513"/>
      <c r="J13" s="514"/>
      <c r="K13" s="536" t="s">
        <v>1</v>
      </c>
      <c r="L13" s="524"/>
      <c r="M13" s="525"/>
      <c r="N13" s="535"/>
      <c r="O13" s="535"/>
      <c r="P13" s="535"/>
      <c r="Q13" s="535"/>
      <c r="Y13" s="320" t="s">
        <v>170</v>
      </c>
      <c r="Z13" s="3" t="b">
        <v>0</v>
      </c>
    </row>
    <row r="14" spans="2:26" ht="16.5">
      <c r="B14" s="529"/>
      <c r="C14" s="530"/>
      <c r="D14" s="531"/>
      <c r="E14" s="515"/>
      <c r="F14" s="516"/>
      <c r="G14" s="516"/>
      <c r="H14" s="516"/>
      <c r="I14" s="516"/>
      <c r="J14" s="517"/>
      <c r="K14" s="536" t="s">
        <v>2</v>
      </c>
      <c r="L14" s="524"/>
      <c r="M14" s="525"/>
      <c r="N14" s="535" t="s">
        <v>401</v>
      </c>
      <c r="O14" s="535"/>
      <c r="P14" s="535"/>
      <c r="Q14" s="535"/>
      <c r="Y14" s="320" t="s">
        <v>214</v>
      </c>
      <c r="Z14" s="335"/>
    </row>
    <row r="15" spans="2:26" ht="18.75">
      <c r="B15" s="560" t="s">
        <v>96</v>
      </c>
      <c r="C15" s="561"/>
      <c r="D15" s="562"/>
      <c r="E15" s="521"/>
      <c r="F15" s="522"/>
      <c r="G15" s="522"/>
      <c r="H15" s="522"/>
      <c r="I15" s="522"/>
      <c r="J15" s="523"/>
      <c r="K15" s="509" t="s">
        <v>159</v>
      </c>
      <c r="L15" s="510"/>
      <c r="M15" s="511"/>
      <c r="N15" s="532"/>
      <c r="O15" s="519"/>
      <c r="P15" s="519"/>
      <c r="Q15" s="520"/>
      <c r="Y15" s="320" t="s">
        <v>215</v>
      </c>
      <c r="Z15" s="335"/>
    </row>
    <row r="16" spans="2:26" ht="15.75">
      <c r="B16" s="327" t="s">
        <v>165</v>
      </c>
      <c r="Y16" s="320" t="s">
        <v>216</v>
      </c>
      <c r="Z16" s="335"/>
    </row>
    <row r="17" spans="2:26" ht="15.75">
      <c r="B17" s="327" t="s">
        <v>166</v>
      </c>
      <c r="Y17" s="320" t="s">
        <v>168</v>
      </c>
      <c r="Z17" s="3" t="b">
        <v>1</v>
      </c>
    </row>
    <row r="18" spans="25:26" ht="15.75">
      <c r="Y18" s="328" t="s">
        <v>217</v>
      </c>
      <c r="Z18" s="335"/>
    </row>
    <row r="19" spans="1:26" ht="15.75">
      <c r="A19" s="324"/>
      <c r="C19" s="329"/>
      <c r="D19" s="329"/>
      <c r="E19" s="329"/>
      <c r="F19" s="330"/>
      <c r="G19" s="330"/>
      <c r="Y19" s="328" t="s">
        <v>218</v>
      </c>
      <c r="Z19" s="335"/>
    </row>
    <row r="20" spans="1:25" ht="15.75">
      <c r="A20" s="324"/>
      <c r="B20" s="330"/>
      <c r="C20" s="329"/>
      <c r="D20" s="329"/>
      <c r="E20" s="329"/>
      <c r="F20" s="330"/>
      <c r="G20" s="330"/>
      <c r="S20" s="350">
        <f>IF(AND(Z10=TRUE,Z4=3),"Sai khuyết tật","")</f>
      </c>
      <c r="Y20" s="328" t="s">
        <v>219</v>
      </c>
    </row>
    <row r="21" ht="15.75">
      <c r="Y21" s="328" t="s">
        <v>220</v>
      </c>
    </row>
    <row r="22" spans="2:25" ht="15.75">
      <c r="B22" s="331"/>
      <c r="C22" s="331"/>
      <c r="S22" s="350">
        <f>IF(AND(Z11=TRUE,Z4=1),"Sai bán trú","")</f>
      </c>
      <c r="Y22" s="328" t="s">
        <v>221</v>
      </c>
    </row>
    <row r="23" ht="15.75">
      <c r="Y23" s="328" t="s">
        <v>222</v>
      </c>
    </row>
    <row r="24" spans="19:25" ht="15.75">
      <c r="S24" s="350">
        <f>IF(AND(Z35=TRUE,Z4=2),"Sai nội trú","")</f>
      </c>
      <c r="Y24" s="328" t="s">
        <v>223</v>
      </c>
    </row>
    <row r="25" ht="15.75">
      <c r="Y25" s="328" t="s">
        <v>224</v>
      </c>
    </row>
    <row r="26" ht="15.75">
      <c r="Y26" s="328" t="s">
        <v>225</v>
      </c>
    </row>
    <row r="27" spans="10:25" ht="24.75" customHeight="1">
      <c r="J27" s="332"/>
      <c r="Y27" s="328" t="s">
        <v>226</v>
      </c>
    </row>
    <row r="28" spans="2:26" s="326" customFormat="1" ht="18" customHeight="1">
      <c r="B28" s="317" t="s">
        <v>3</v>
      </c>
      <c r="C28" s="559" t="s">
        <v>207</v>
      </c>
      <c r="D28" s="559"/>
      <c r="E28" s="559"/>
      <c r="F28" s="559"/>
      <c r="G28" s="559"/>
      <c r="H28" s="563" t="s">
        <v>14</v>
      </c>
      <c r="I28" s="564"/>
      <c r="J28" s="559" t="s">
        <v>15</v>
      </c>
      <c r="K28" s="559"/>
      <c r="L28" s="559" t="s">
        <v>16</v>
      </c>
      <c r="M28" s="559"/>
      <c r="N28" s="559"/>
      <c r="O28" s="559"/>
      <c r="P28" s="559"/>
      <c r="Q28" s="559"/>
      <c r="Y28" s="328" t="s">
        <v>227</v>
      </c>
      <c r="Z28" s="336"/>
    </row>
    <row r="29" spans="2:25" ht="15.75">
      <c r="B29" s="5">
        <f>IF(N15&gt;0,1,"")</f>
      </c>
      <c r="C29" s="565" t="s">
        <v>404</v>
      </c>
      <c r="D29" s="566"/>
      <c r="E29" s="566"/>
      <c r="F29" s="566"/>
      <c r="G29" s="567"/>
      <c r="H29" s="518">
        <v>7617</v>
      </c>
      <c r="I29" s="507"/>
      <c r="J29" s="518"/>
      <c r="K29" s="507"/>
      <c r="L29" s="508" t="s">
        <v>398</v>
      </c>
      <c r="M29" s="557"/>
      <c r="N29" s="557"/>
      <c r="O29" s="557"/>
      <c r="P29" s="557"/>
      <c r="Q29" s="558"/>
      <c r="Y29" s="328" t="s">
        <v>228</v>
      </c>
    </row>
    <row r="30" spans="2:25" ht="15.75">
      <c r="B30" s="6">
        <f>IF(N15&gt;1,2,"")</f>
      </c>
      <c r="C30" s="555"/>
      <c r="D30" s="556"/>
      <c r="E30" s="556"/>
      <c r="F30" s="556"/>
      <c r="G30" s="553"/>
      <c r="H30" s="554"/>
      <c r="I30" s="550"/>
      <c r="J30" s="554"/>
      <c r="K30" s="550"/>
      <c r="L30" s="551"/>
      <c r="M30" s="552"/>
      <c r="N30" s="552"/>
      <c r="O30" s="552"/>
      <c r="P30" s="552"/>
      <c r="Q30" s="543"/>
      <c r="Y30" s="328" t="s">
        <v>229</v>
      </c>
    </row>
    <row r="31" spans="2:25" ht="15.75">
      <c r="B31" s="6">
        <f>IF(N15&gt;2,3,"")</f>
      </c>
      <c r="C31" s="555"/>
      <c r="D31" s="556"/>
      <c r="E31" s="556"/>
      <c r="F31" s="556"/>
      <c r="G31" s="553"/>
      <c r="H31" s="554"/>
      <c r="I31" s="550"/>
      <c r="J31" s="554"/>
      <c r="K31" s="550"/>
      <c r="L31" s="551"/>
      <c r="M31" s="552"/>
      <c r="N31" s="552"/>
      <c r="O31" s="552"/>
      <c r="P31" s="552"/>
      <c r="Q31" s="543"/>
      <c r="Y31" s="328" t="s">
        <v>230</v>
      </c>
    </row>
    <row r="32" spans="2:25" ht="15.75">
      <c r="B32" s="6">
        <f>IF(N15&gt;3,4,"")</f>
      </c>
      <c r="C32" s="555"/>
      <c r="D32" s="556"/>
      <c r="E32" s="556"/>
      <c r="F32" s="556"/>
      <c r="G32" s="553"/>
      <c r="H32" s="554"/>
      <c r="I32" s="550"/>
      <c r="J32" s="554"/>
      <c r="K32" s="550"/>
      <c r="L32" s="551"/>
      <c r="M32" s="552"/>
      <c r="N32" s="552"/>
      <c r="O32" s="552"/>
      <c r="P32" s="552"/>
      <c r="Q32" s="543"/>
      <c r="Y32" s="328" t="s">
        <v>231</v>
      </c>
    </row>
    <row r="33" spans="2:25" ht="15.75">
      <c r="B33" s="6">
        <f>IF(N15&gt;4,5,"")</f>
      </c>
      <c r="C33" s="555"/>
      <c r="D33" s="556"/>
      <c r="E33" s="556"/>
      <c r="F33" s="556"/>
      <c r="G33" s="553"/>
      <c r="H33" s="554"/>
      <c r="I33" s="550"/>
      <c r="J33" s="554"/>
      <c r="K33" s="550"/>
      <c r="L33" s="551"/>
      <c r="M33" s="552"/>
      <c r="N33" s="552"/>
      <c r="O33" s="552"/>
      <c r="P33" s="552"/>
      <c r="Q33" s="543"/>
      <c r="Y33" s="328" t="s">
        <v>232</v>
      </c>
    </row>
    <row r="34" spans="2:17" ht="15.75">
      <c r="B34" s="6">
        <f>IF(N15&gt;5,6,"")</f>
      </c>
      <c r="C34" s="555"/>
      <c r="D34" s="556"/>
      <c r="E34" s="556"/>
      <c r="F34" s="556"/>
      <c r="G34" s="553"/>
      <c r="H34" s="554"/>
      <c r="I34" s="550"/>
      <c r="J34" s="554"/>
      <c r="K34" s="550"/>
      <c r="L34" s="551"/>
      <c r="M34" s="552"/>
      <c r="N34" s="552"/>
      <c r="O34" s="552"/>
      <c r="P34" s="552"/>
      <c r="Q34" s="543"/>
    </row>
    <row r="35" spans="2:26" ht="15.75">
      <c r="B35" s="6">
        <f>IF(N15&gt;6,7,"")</f>
      </c>
      <c r="C35" s="555"/>
      <c r="D35" s="556"/>
      <c r="E35" s="556"/>
      <c r="F35" s="556"/>
      <c r="G35" s="553"/>
      <c r="H35" s="554"/>
      <c r="I35" s="550"/>
      <c r="J35" s="554"/>
      <c r="K35" s="550"/>
      <c r="L35" s="551"/>
      <c r="M35" s="552"/>
      <c r="N35" s="552"/>
      <c r="O35" s="552"/>
      <c r="P35" s="552"/>
      <c r="Q35" s="543"/>
      <c r="Y35" s="320" t="s">
        <v>172</v>
      </c>
      <c r="Z35" s="3" t="b">
        <v>0</v>
      </c>
    </row>
    <row r="36" spans="2:17" ht="15.75">
      <c r="B36" s="6">
        <f>IF(N15&gt;7,8,"")</f>
      </c>
      <c r="C36" s="555"/>
      <c r="D36" s="556"/>
      <c r="E36" s="556"/>
      <c r="F36" s="556"/>
      <c r="G36" s="553"/>
      <c r="H36" s="554"/>
      <c r="I36" s="550"/>
      <c r="J36" s="554"/>
      <c r="K36" s="550"/>
      <c r="L36" s="551"/>
      <c r="M36" s="552"/>
      <c r="N36" s="552"/>
      <c r="O36" s="552"/>
      <c r="P36" s="552"/>
      <c r="Q36" s="543"/>
    </row>
    <row r="37" spans="2:17" ht="15.75">
      <c r="B37" s="6">
        <f>IF(N15&gt;8,9,"")</f>
      </c>
      <c r="C37" s="555"/>
      <c r="D37" s="556"/>
      <c r="E37" s="556"/>
      <c r="F37" s="556"/>
      <c r="G37" s="553"/>
      <c r="H37" s="554"/>
      <c r="I37" s="550"/>
      <c r="J37" s="554"/>
      <c r="K37" s="550"/>
      <c r="L37" s="551"/>
      <c r="M37" s="552"/>
      <c r="N37" s="552"/>
      <c r="O37" s="552"/>
      <c r="P37" s="552"/>
      <c r="Q37" s="543"/>
    </row>
    <row r="38" spans="2:17" ht="15.75">
      <c r="B38" s="6">
        <f>IF(N15&gt;9,10,"")</f>
      </c>
      <c r="C38" s="555"/>
      <c r="D38" s="556"/>
      <c r="E38" s="556"/>
      <c r="F38" s="556"/>
      <c r="G38" s="553"/>
      <c r="H38" s="554"/>
      <c r="I38" s="550"/>
      <c r="J38" s="554"/>
      <c r="K38" s="550"/>
      <c r="L38" s="551"/>
      <c r="M38" s="552"/>
      <c r="N38" s="552"/>
      <c r="O38" s="552"/>
      <c r="P38" s="552"/>
      <c r="Q38" s="543"/>
    </row>
    <row r="39" spans="2:17" ht="15.75">
      <c r="B39" s="6">
        <f>IF(N15&gt;10,11,"")</f>
      </c>
      <c r="C39" s="555"/>
      <c r="D39" s="556"/>
      <c r="E39" s="556"/>
      <c r="F39" s="556"/>
      <c r="G39" s="553"/>
      <c r="H39" s="554"/>
      <c r="I39" s="550"/>
      <c r="J39" s="554"/>
      <c r="K39" s="550"/>
      <c r="L39" s="551"/>
      <c r="M39" s="552"/>
      <c r="N39" s="552"/>
      <c r="O39" s="552"/>
      <c r="P39" s="552"/>
      <c r="Q39" s="543"/>
    </row>
    <row r="40" spans="2:17" ht="15.75">
      <c r="B40" s="6">
        <f>IF(N15&gt;11,12,"")</f>
      </c>
      <c r="C40" s="555"/>
      <c r="D40" s="556"/>
      <c r="E40" s="556"/>
      <c r="F40" s="556"/>
      <c r="G40" s="553"/>
      <c r="H40" s="554"/>
      <c r="I40" s="550"/>
      <c r="J40" s="554"/>
      <c r="K40" s="550"/>
      <c r="L40" s="551"/>
      <c r="M40" s="552"/>
      <c r="N40" s="552"/>
      <c r="O40" s="552"/>
      <c r="P40" s="552"/>
      <c r="Q40" s="543"/>
    </row>
    <row r="41" spans="2:17" ht="15.75">
      <c r="B41" s="6">
        <f>IF(N15&gt;12,13,"")</f>
      </c>
      <c r="C41" s="555"/>
      <c r="D41" s="556"/>
      <c r="E41" s="556"/>
      <c r="F41" s="556"/>
      <c r="G41" s="553"/>
      <c r="H41" s="554"/>
      <c r="I41" s="550"/>
      <c r="J41" s="554"/>
      <c r="K41" s="550"/>
      <c r="L41" s="551"/>
      <c r="M41" s="552"/>
      <c r="N41" s="552"/>
      <c r="O41" s="552"/>
      <c r="P41" s="552"/>
      <c r="Q41" s="543"/>
    </row>
    <row r="42" spans="2:17" ht="15.75">
      <c r="B42" s="6">
        <f>IF(N15&gt;13,14,"")</f>
      </c>
      <c r="C42" s="555"/>
      <c r="D42" s="556"/>
      <c r="E42" s="556"/>
      <c r="F42" s="556"/>
      <c r="G42" s="553"/>
      <c r="H42" s="554"/>
      <c r="I42" s="550"/>
      <c r="J42" s="554"/>
      <c r="K42" s="550"/>
      <c r="L42" s="551"/>
      <c r="M42" s="552"/>
      <c r="N42" s="552"/>
      <c r="O42" s="552"/>
      <c r="P42" s="552"/>
      <c r="Q42" s="543"/>
    </row>
    <row r="43" spans="2:17" ht="15.75">
      <c r="B43" s="7">
        <f>IF(N15&gt;14,15,"")</f>
      </c>
      <c r="C43" s="540"/>
      <c r="D43" s="541"/>
      <c r="E43" s="541"/>
      <c r="F43" s="541"/>
      <c r="G43" s="542"/>
      <c r="H43" s="546"/>
      <c r="I43" s="547"/>
      <c r="J43" s="546"/>
      <c r="K43" s="547"/>
      <c r="L43" s="548"/>
      <c r="M43" s="549"/>
      <c r="N43" s="549"/>
      <c r="O43" s="549"/>
      <c r="P43" s="549"/>
      <c r="Q43" s="537"/>
    </row>
    <row r="44" spans="13:17" ht="15.75">
      <c r="M44" s="545" t="s">
        <v>403</v>
      </c>
      <c r="N44" s="545"/>
      <c r="O44" s="545"/>
      <c r="P44" s="545"/>
      <c r="Q44" s="545"/>
    </row>
    <row r="45" spans="2:17" ht="15.75">
      <c r="B45" s="533" t="s">
        <v>17</v>
      </c>
      <c r="C45" s="533"/>
      <c r="D45" s="533"/>
      <c r="E45" s="533"/>
      <c r="F45" s="333"/>
      <c r="M45" s="538" t="s">
        <v>18</v>
      </c>
      <c r="N45" s="538"/>
      <c r="O45" s="538"/>
      <c r="P45" s="538"/>
      <c r="Q45" s="538"/>
    </row>
    <row r="46" spans="2:17" ht="15.75">
      <c r="B46" s="539" t="s">
        <v>402</v>
      </c>
      <c r="C46" s="539"/>
      <c r="D46" s="539"/>
      <c r="E46" s="539"/>
      <c r="F46" s="329"/>
      <c r="M46" s="544" t="s">
        <v>93</v>
      </c>
      <c r="N46" s="544"/>
      <c r="O46" s="544"/>
      <c r="P46" s="544"/>
      <c r="Q46" s="544"/>
    </row>
    <row r="52" ht="15.75">
      <c r="B52" s="334" t="s">
        <v>182</v>
      </c>
    </row>
    <row r="53" ht="15.75">
      <c r="B53" s="334" t="s">
        <v>183</v>
      </c>
    </row>
  </sheetData>
  <sheetProtection/>
  <protectedRanges>
    <protectedRange sqref="C29:G43" name="Range1_1"/>
    <protectedRange sqref="H29:I43" name="Range1_1_1"/>
    <protectedRange sqref="J29:K43" name="Range1_1_2"/>
    <protectedRange sqref="L29:Q43" name="Range1_1_3"/>
  </protectedRanges>
  <mergeCells count="100">
    <mergeCell ref="B8:I8"/>
    <mergeCell ref="B2:Q2"/>
    <mergeCell ref="B3:Q3"/>
    <mergeCell ref="D4:O4"/>
    <mergeCell ref="C6:E6"/>
    <mergeCell ref="F6:H6"/>
    <mergeCell ref="K6:M6"/>
    <mergeCell ref="N6:P6"/>
    <mergeCell ref="E10:J10"/>
    <mergeCell ref="B10:D10"/>
    <mergeCell ref="K11:M11"/>
    <mergeCell ref="B13:D13"/>
    <mergeCell ref="K13:M13"/>
    <mergeCell ref="B12:D12"/>
    <mergeCell ref="E11:J11"/>
    <mergeCell ref="E12:J12"/>
    <mergeCell ref="B11:D11"/>
    <mergeCell ref="J29:K29"/>
    <mergeCell ref="L29:Q29"/>
    <mergeCell ref="J28:K28"/>
    <mergeCell ref="B15:D15"/>
    <mergeCell ref="C28:G28"/>
    <mergeCell ref="H28:I28"/>
    <mergeCell ref="C29:G29"/>
    <mergeCell ref="H29:I29"/>
    <mergeCell ref="L28:Q28"/>
    <mergeCell ref="B14:D14"/>
    <mergeCell ref="N14:Q14"/>
    <mergeCell ref="N15:Q15"/>
    <mergeCell ref="E15:J15"/>
    <mergeCell ref="K14:M14"/>
    <mergeCell ref="K15:M15"/>
    <mergeCell ref="E13:J14"/>
    <mergeCell ref="N13:Q13"/>
    <mergeCell ref="N10:Q10"/>
    <mergeCell ref="N11:Q11"/>
    <mergeCell ref="K12:M12"/>
    <mergeCell ref="N12:Q12"/>
    <mergeCell ref="K10:M10"/>
    <mergeCell ref="B46:E46"/>
    <mergeCell ref="C43:G43"/>
    <mergeCell ref="B45:E45"/>
    <mergeCell ref="H41:I41"/>
    <mergeCell ref="C41:G41"/>
    <mergeCell ref="H43:I43"/>
    <mergeCell ref="C42:G42"/>
    <mergeCell ref="H42:I42"/>
    <mergeCell ref="C30:G30"/>
    <mergeCell ref="H30:I30"/>
    <mergeCell ref="H38:I38"/>
    <mergeCell ref="H39:I39"/>
    <mergeCell ref="C38:G38"/>
    <mergeCell ref="C39:G39"/>
    <mergeCell ref="C37:G37"/>
    <mergeCell ref="C34:G34"/>
    <mergeCell ref="H31:I31"/>
    <mergeCell ref="C36:G36"/>
    <mergeCell ref="J41:K41"/>
    <mergeCell ref="L41:Q41"/>
    <mergeCell ref="M46:Q46"/>
    <mergeCell ref="J42:K42"/>
    <mergeCell ref="L42:Q42"/>
    <mergeCell ref="M44:Q44"/>
    <mergeCell ref="J43:K43"/>
    <mergeCell ref="L43:Q43"/>
    <mergeCell ref="M45:Q45"/>
    <mergeCell ref="C32:G32"/>
    <mergeCell ref="J32:K32"/>
    <mergeCell ref="L32:Q32"/>
    <mergeCell ref="J31:K31"/>
    <mergeCell ref="L31:Q31"/>
    <mergeCell ref="C31:G31"/>
    <mergeCell ref="H32:I32"/>
    <mergeCell ref="J33:K33"/>
    <mergeCell ref="L35:Q35"/>
    <mergeCell ref="L30:Q30"/>
    <mergeCell ref="L34:Q34"/>
    <mergeCell ref="J30:K30"/>
    <mergeCell ref="L33:Q33"/>
    <mergeCell ref="J34:K34"/>
    <mergeCell ref="L37:Q37"/>
    <mergeCell ref="J37:K37"/>
    <mergeCell ref="J35:K35"/>
    <mergeCell ref="J36:K36"/>
    <mergeCell ref="L36:Q36"/>
    <mergeCell ref="L38:Q38"/>
    <mergeCell ref="L39:Q39"/>
    <mergeCell ref="L40:Q40"/>
    <mergeCell ref="J39:K39"/>
    <mergeCell ref="J38:K38"/>
    <mergeCell ref="J40:K40"/>
    <mergeCell ref="C35:G35"/>
    <mergeCell ref="C33:G33"/>
    <mergeCell ref="C40:G40"/>
    <mergeCell ref="H37:I37"/>
    <mergeCell ref="H40:I40"/>
    <mergeCell ref="H35:I35"/>
    <mergeCell ref="H34:I34"/>
    <mergeCell ref="H36:I36"/>
    <mergeCell ref="H33:I33"/>
  </mergeCells>
  <dataValidations count="7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allowBlank="1" sqref="E10:J14 N10:Q14 C29:G43 L29:Q4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5:Q15">
      <formula1>1</formula1>
      <formula2>15</formula2>
    </dataValidation>
    <dataValidation type="whole" allowBlank="1" showInputMessage="1" showErrorMessage="1" prompt="m" errorTitle="Lỗi nhập dữ liệu" error="Bạn chỉ được phép nhập số nguyên m tối đa 50000, tối thiểu 50" sqref="J29:K43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9:I43">
      <formula1>10</formula1>
      <formula2>200000</formula2>
    </dataValidation>
  </dataValidations>
  <printOptions/>
  <pageMargins left="0.5" right="0.25" top="0.5" bottom="0.5" header="0" footer="0.25"/>
  <pageSetup horizontalDpi="600" verticalDpi="600" orientation="portrait" paperSize="9" scale="90" r:id="rId2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showGridLines="0" zoomScalePageLayoutView="0" workbookViewId="0" topLeftCell="A1">
      <selection activeCell="P17" sqref="P17"/>
    </sheetView>
  </sheetViews>
  <sheetFormatPr defaultColWidth="8.796875" defaultRowHeight="15"/>
  <cols>
    <col min="1" max="1" width="1.59765625" style="1" customWidth="1"/>
    <col min="2" max="2" width="39.5" style="1" bestFit="1" customWidth="1"/>
    <col min="3" max="3" width="10.19921875" style="1" customWidth="1"/>
    <col min="4" max="4" width="10.19921875" style="1" hidden="1" customWidth="1"/>
    <col min="5" max="8" width="8.8984375" style="1" customWidth="1"/>
    <col min="9" max="9" width="0.8984375" style="1" customWidth="1"/>
    <col min="10" max="14" width="2.59765625" style="8" customWidth="1"/>
    <col min="15" max="16384" width="9" style="1" customWidth="1"/>
  </cols>
  <sheetData>
    <row r="1" spans="2:8" ht="18.75">
      <c r="B1" s="27" t="s">
        <v>87</v>
      </c>
      <c r="C1" s="27"/>
      <c r="D1" s="27"/>
      <c r="E1" s="27"/>
      <c r="F1" s="28"/>
      <c r="G1" s="28"/>
      <c r="H1" s="21"/>
    </row>
    <row r="2" ht="4.5" customHeight="1" thickBot="1"/>
    <row r="3" spans="2:8" ht="15.75">
      <c r="B3" s="588" t="s">
        <v>65</v>
      </c>
      <c r="C3" s="590" t="s">
        <v>54</v>
      </c>
      <c r="D3" s="90"/>
      <c r="E3" s="592" t="s">
        <v>4</v>
      </c>
      <c r="F3" s="593"/>
      <c r="G3" s="593"/>
      <c r="H3" s="594"/>
    </row>
    <row r="4" spans="2:8" ht="15.75">
      <c r="B4" s="589"/>
      <c r="C4" s="591"/>
      <c r="D4" s="29"/>
      <c r="E4" s="29" t="s">
        <v>66</v>
      </c>
      <c r="F4" s="29" t="s">
        <v>67</v>
      </c>
      <c r="G4" s="29" t="s">
        <v>68</v>
      </c>
      <c r="H4" s="30" t="s">
        <v>69</v>
      </c>
    </row>
    <row r="5" spans="2:8" ht="15.75" hidden="1">
      <c r="B5" s="99"/>
      <c r="C5" s="29"/>
      <c r="D5" s="29"/>
      <c r="E5" s="29">
        <v>6</v>
      </c>
      <c r="F5" s="29">
        <v>7</v>
      </c>
      <c r="G5" s="29">
        <v>8</v>
      </c>
      <c r="H5" s="30">
        <v>9</v>
      </c>
    </row>
    <row r="6" spans="2:14" ht="15.75">
      <c r="B6" s="24" t="s">
        <v>54</v>
      </c>
      <c r="C6" s="170">
        <f>SUM(E6:H6)</f>
        <v>12</v>
      </c>
      <c r="D6" s="170"/>
      <c r="E6" s="309">
        <v>3</v>
      </c>
      <c r="F6" s="309">
        <v>3</v>
      </c>
      <c r="G6" s="309">
        <v>3</v>
      </c>
      <c r="H6" s="310">
        <v>3</v>
      </c>
      <c r="J6" s="312"/>
      <c r="K6" s="312">
        <f>IF(OR(E6&lt;E8,E6&lt;E9,E6&lt;E11,E6&lt;E12),"Er","")</f>
      </c>
      <c r="L6" s="312">
        <f>IF(OR(F6&lt;F8,F6&lt;F9,F6&lt;F11,F6&lt;F12),"Er","")</f>
      </c>
      <c r="M6" s="312">
        <f>IF(OR(G6&lt;G8,G6&lt;G9,G6&lt;G11,G6&lt;G12),"Er","")</f>
      </c>
      <c r="N6" s="312">
        <f>IF(OR(H6&lt;H8,H6&lt;H9,H6&lt;H11,H6&lt;H12),"Er","")</f>
      </c>
    </row>
    <row r="7" spans="2:14" ht="15.75" hidden="1">
      <c r="B7" s="98"/>
      <c r="C7" s="170"/>
      <c r="D7" s="170"/>
      <c r="E7" s="168">
        <v>6</v>
      </c>
      <c r="F7" s="168">
        <v>7</v>
      </c>
      <c r="G7" s="168">
        <v>8</v>
      </c>
      <c r="H7" s="169">
        <v>9</v>
      </c>
      <c r="J7" s="312"/>
      <c r="K7" s="312"/>
      <c r="L7" s="312"/>
      <c r="M7" s="312"/>
      <c r="N7" s="312"/>
    </row>
    <row r="8" spans="2:14" ht="15.75">
      <c r="B8" s="38" t="s">
        <v>157</v>
      </c>
      <c r="C8" s="173">
        <f>SUM(E8:H8)</f>
        <v>0</v>
      </c>
      <c r="D8" s="176">
        <v>1</v>
      </c>
      <c r="E8" s="193"/>
      <c r="F8" s="193"/>
      <c r="G8" s="193"/>
      <c r="H8" s="194"/>
      <c r="J8" s="312">
        <f>IF(OR(AND(C8&lt;&gt;0,Truong!Z11=FALSE),AND(C8=0,Truong!Z11=TRUE)),"Er","")</f>
      </c>
      <c r="K8" s="312">
        <f>IF(OR(E8&gt;E6,E8&gt;E9),"Er","")</f>
      </c>
      <c r="L8" s="312">
        <f>IF(OR(F8&gt;F6,F8&gt;F9),"Er","")</f>
      </c>
      <c r="M8" s="312">
        <f>IF(OR(G8&gt;G6,G8&gt;G9),"Er","")</f>
      </c>
      <c r="N8" s="312">
        <f>IF(OR(H8&gt;H6,H8&gt;H9),"Er","")</f>
      </c>
    </row>
    <row r="9" spans="2:14" ht="15.75">
      <c r="B9" s="356" t="s">
        <v>195</v>
      </c>
      <c r="C9" s="173">
        <f>SUM(E9:H9)</f>
        <v>0</v>
      </c>
      <c r="D9" s="176">
        <v>2</v>
      </c>
      <c r="E9" s="193"/>
      <c r="F9" s="193"/>
      <c r="G9" s="193"/>
      <c r="H9" s="194"/>
      <c r="J9" s="312">
        <f>IF(OR(AND(C9&lt;&gt;0,Truong!Z7=FALSE),AND(C9=0,Truong!Z7=TRUE)),"Er","")</f>
      </c>
      <c r="K9" s="312">
        <f>IF(E9&gt;E6,"Er","")</f>
      </c>
      <c r="L9" s="312">
        <f>IF(F9&gt;F6,"Er","")</f>
      </c>
      <c r="M9" s="312">
        <f>IF(G9&gt;G6,"Er","")</f>
      </c>
      <c r="N9" s="312">
        <f>IF(H9&gt;H6,"Er","")</f>
      </c>
    </row>
    <row r="10" spans="2:14" ht="15.75">
      <c r="B10" s="377" t="s">
        <v>297</v>
      </c>
      <c r="C10" s="173">
        <f>SUM(E10:H10)</f>
        <v>0</v>
      </c>
      <c r="D10" s="176">
        <v>5</v>
      </c>
      <c r="E10" s="193"/>
      <c r="F10" s="193"/>
      <c r="G10" s="193"/>
      <c r="H10" s="194"/>
      <c r="J10" s="312"/>
      <c r="K10" s="312">
        <f>IF(E10&gt;E6,"Er","")</f>
      </c>
      <c r="L10" s="312">
        <f>IF(F10&gt;F6,"Er","")</f>
      </c>
      <c r="M10" s="312">
        <f>IF(G10&gt;G6,"Er","")</f>
      </c>
      <c r="N10" s="312">
        <f>IF(H10&gt;H6,"Er","")</f>
      </c>
    </row>
    <row r="11" spans="2:14" ht="15.75">
      <c r="B11" s="54" t="s">
        <v>156</v>
      </c>
      <c r="C11" s="173">
        <f>SUM(E11:H11)</f>
        <v>2</v>
      </c>
      <c r="D11" s="192">
        <v>3</v>
      </c>
      <c r="E11" s="193">
        <v>1</v>
      </c>
      <c r="F11" s="193">
        <v>1</v>
      </c>
      <c r="G11" s="193"/>
      <c r="H11" s="194"/>
      <c r="J11" s="312">
        <f>IF(OR(AND(C11&lt;&gt;0,Truong!Z10=FALSE),AND(C11=0,Truong!Z10=TRUE)),"Er","")</f>
      </c>
      <c r="K11" s="312">
        <f>IF(E11&gt;E6,"Er","")</f>
      </c>
      <c r="L11" s="312">
        <f>IF(F11&gt;F6,"Er","")</f>
      </c>
      <c r="M11" s="312">
        <f>IF(G11&gt;G6,"Er","")</f>
      </c>
      <c r="N11" s="312">
        <f>IF(H11&gt;H6,"Er","")</f>
      </c>
    </row>
    <row r="12" spans="2:14" s="2" customFormat="1" ht="15.75">
      <c r="B12" s="473" t="s">
        <v>160</v>
      </c>
      <c r="C12" s="192">
        <f>SUM(E12:H12)</f>
        <v>2</v>
      </c>
      <c r="D12" s="192">
        <v>4</v>
      </c>
      <c r="E12" s="364"/>
      <c r="F12" s="364"/>
      <c r="G12" s="185"/>
      <c r="H12" s="475">
        <v>2</v>
      </c>
      <c r="I12" s="476"/>
      <c r="J12" s="312"/>
      <c r="K12" s="312">
        <f>IF(E12&gt;E6,"Er","")</f>
      </c>
      <c r="L12" s="312">
        <f>IF(F12&gt;F6,"Er","")</f>
      </c>
      <c r="M12" s="312">
        <f>IF(G12&gt;G6,"Er","")</f>
      </c>
      <c r="N12" s="312">
        <f>IF(H12&gt;H6,"Er","")</f>
      </c>
    </row>
    <row r="13" spans="2:14" s="2" customFormat="1" ht="15.75">
      <c r="B13" s="595" t="s">
        <v>386</v>
      </c>
      <c r="C13" s="596"/>
      <c r="D13" s="596"/>
      <c r="E13" s="596"/>
      <c r="F13" s="596"/>
      <c r="G13" s="596"/>
      <c r="H13" s="596"/>
      <c r="I13" s="477"/>
      <c r="J13" s="313"/>
      <c r="K13" s="313"/>
      <c r="L13" s="313"/>
      <c r="M13" s="313"/>
      <c r="N13" s="313"/>
    </row>
    <row r="14" spans="2:8" ht="15.75" hidden="1">
      <c r="B14" s="464"/>
      <c r="C14" s="447"/>
      <c r="D14" s="447"/>
      <c r="E14" s="447">
        <v>6</v>
      </c>
      <c r="F14" s="447">
        <v>7</v>
      </c>
      <c r="G14" s="474">
        <v>8</v>
      </c>
      <c r="H14" s="448">
        <v>9</v>
      </c>
    </row>
    <row r="15" spans="2:14" ht="15.75">
      <c r="B15" s="38" t="s">
        <v>385</v>
      </c>
      <c r="C15" s="467">
        <f>IF(SUM(E15:H15)&lt;&gt;0,SUM(E15:H15),"")</f>
        <v>6</v>
      </c>
      <c r="D15" s="467">
        <v>4</v>
      </c>
      <c r="E15" s="468">
        <v>3</v>
      </c>
      <c r="F15" s="468">
        <v>3</v>
      </c>
      <c r="G15" s="468"/>
      <c r="H15" s="469"/>
      <c r="J15" s="9"/>
      <c r="K15" s="345">
        <f>IF(E15&gt;E6,"Er","")</f>
      </c>
      <c r="L15" s="345">
        <f>IF(F15&gt;F6,"Er","")</f>
      </c>
      <c r="M15" s="345">
        <f>IF(G15&gt;G6,"Er","")</f>
      </c>
      <c r="N15" s="345">
        <f>IF(H15&gt;H6,"Er","")</f>
      </c>
    </row>
    <row r="16" spans="2:14" ht="15.75">
      <c r="B16" s="43" t="s">
        <v>103</v>
      </c>
      <c r="C16" s="444">
        <f aca="true" t="shared" si="0" ref="C16:C21">IF(SUM(E16:H16)&lt;&gt;0,SUM(E16:H16),"")</f>
      </c>
      <c r="D16" s="444">
        <v>22</v>
      </c>
      <c r="E16" s="394"/>
      <c r="F16" s="394"/>
      <c r="G16" s="394"/>
      <c r="H16" s="396"/>
      <c r="J16" s="9"/>
      <c r="K16" s="345">
        <f>IF(E16&gt;E6,"Er","")</f>
      </c>
      <c r="L16" s="345">
        <f>IF(F16&gt;F6,"Er","")</f>
      </c>
      <c r="M16" s="345">
        <f>IF(G16&gt;G6,"Er","")</f>
      </c>
      <c r="N16" s="345">
        <f>IF(H16&gt;H6,"Er","")</f>
      </c>
    </row>
    <row r="17" spans="2:14" ht="15.75">
      <c r="B17" s="470" t="s">
        <v>104</v>
      </c>
      <c r="C17" s="444">
        <f t="shared" si="0"/>
        <v>12</v>
      </c>
      <c r="D17" s="471">
        <v>6</v>
      </c>
      <c r="E17" s="394">
        <v>3</v>
      </c>
      <c r="F17" s="394">
        <v>3</v>
      </c>
      <c r="G17" s="394">
        <v>3</v>
      </c>
      <c r="H17" s="396">
        <v>3</v>
      </c>
      <c r="J17" s="9"/>
      <c r="K17" s="345">
        <f>IF(E17&gt;E6,"Er","")</f>
      </c>
      <c r="L17" s="345">
        <f>IF(F17&gt;F6,"Er","")</f>
      </c>
      <c r="M17" s="345">
        <f>IF(G17&gt;G6,"Er","")</f>
      </c>
      <c r="N17" s="345">
        <f>IF(H17&gt;H6,"Er","")</f>
      </c>
    </row>
    <row r="18" spans="2:14" ht="15.75">
      <c r="B18" s="470" t="s">
        <v>105</v>
      </c>
      <c r="C18" s="480">
        <f t="shared" si="0"/>
      </c>
      <c r="D18" s="444">
        <v>7</v>
      </c>
      <c r="E18" s="394"/>
      <c r="F18" s="394"/>
      <c r="G18" s="394"/>
      <c r="H18" s="396"/>
      <c r="J18" s="9"/>
      <c r="K18" s="345">
        <f>IF(E18&gt;E6,"Er","")</f>
      </c>
      <c r="L18" s="345">
        <f>IF(F18&gt;F6,"Er","")</f>
      </c>
      <c r="M18" s="345">
        <f>IF(G18&gt;G6,"Er","")</f>
      </c>
      <c r="N18" s="345">
        <f>IF(H18&gt;H6,"Er","")</f>
      </c>
    </row>
    <row r="19" spans="2:14" ht="15.75">
      <c r="B19" s="470" t="s">
        <v>106</v>
      </c>
      <c r="C19" s="444">
        <f t="shared" si="0"/>
      </c>
      <c r="D19" s="444">
        <v>8</v>
      </c>
      <c r="E19" s="394"/>
      <c r="F19" s="394"/>
      <c r="G19" s="394"/>
      <c r="H19" s="396"/>
      <c r="J19" s="9"/>
      <c r="K19" s="345">
        <f>IF(E19&gt;E6,"Er","")</f>
      </c>
      <c r="L19" s="345">
        <f>IF(F19&gt;F6,"Er","")</f>
      </c>
      <c r="M19" s="345">
        <f>IF(G19&gt;G6,"Er","")</f>
      </c>
      <c r="N19" s="345">
        <f>IF(H19&gt;H6,"Er","")</f>
      </c>
    </row>
    <row r="20" spans="2:14" ht="15.75">
      <c r="B20" s="470" t="s">
        <v>107</v>
      </c>
      <c r="C20" s="444">
        <f t="shared" si="0"/>
      </c>
      <c r="D20" s="444">
        <v>5</v>
      </c>
      <c r="E20" s="394"/>
      <c r="F20" s="394"/>
      <c r="G20" s="394"/>
      <c r="H20" s="396"/>
      <c r="J20" s="9"/>
      <c r="K20" s="345">
        <f>IF(E20&gt;E6,"Er","")</f>
      </c>
      <c r="L20" s="345">
        <f>IF(F20&gt;F6,"Er","")</f>
      </c>
      <c r="M20" s="345">
        <f>IF(G20&gt;G6,"Er","")</f>
      </c>
      <c r="N20" s="345">
        <f>IF(H20&gt;H6,"Er","")</f>
      </c>
    </row>
    <row r="21" spans="2:14" ht="16.5" thickBot="1">
      <c r="B21" s="478" t="s">
        <v>108</v>
      </c>
      <c r="C21" s="480">
        <f t="shared" si="0"/>
      </c>
      <c r="D21" s="472">
        <v>20</v>
      </c>
      <c r="E21" s="403"/>
      <c r="F21" s="403"/>
      <c r="G21" s="457"/>
      <c r="H21" s="458"/>
      <c r="J21" s="9"/>
      <c r="K21" s="345">
        <f>IF(E21&gt;E6,"Er","")</f>
      </c>
      <c r="L21" s="345">
        <f>IF(F21&gt;F6,"Er","")</f>
      </c>
      <c r="M21" s="345">
        <f>IF(G21&gt;G6,"Er","")</f>
      </c>
      <c r="N21" s="345">
        <f>IF(H21&gt;H6,"Er","")</f>
      </c>
    </row>
    <row r="22" spans="3:6" ht="15.75">
      <c r="C22" s="479"/>
      <c r="E22" s="479"/>
      <c r="F22" s="479"/>
    </row>
  </sheetData>
  <sheetProtection password="C129" sheet="1"/>
  <mergeCells count="4">
    <mergeCell ref="B3:B4"/>
    <mergeCell ref="C3:C4"/>
    <mergeCell ref="E3:H3"/>
    <mergeCell ref="B13:H13"/>
  </mergeCells>
  <dataValidations count="2">
    <dataValidation allowBlank="1" showInputMessage="1" showErrorMessage="1" errorTitle="Lçi nhËp d÷ liÖu" error="ChØ nhËp d÷ liÖu kiÓu sè, kh«ng nhËp ch÷." sqref="C6:D12 C15:D21"/>
    <dataValidation type="whole" allowBlank="1" showErrorMessage="1" errorTitle="Lỗi nhập dữ liệu" error="Chỉ nhập số tối đa 50" sqref="E15:H21 E6:H12">
      <formula1>0</formula1>
      <formula2>50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20"/>
  <sheetViews>
    <sheetView showGridLines="0" zoomScale="75" zoomScaleNormal="75" zoomScaleSheetLayoutView="100" workbookViewId="0" topLeftCell="A74">
      <selection activeCell="X109" sqref="X109"/>
    </sheetView>
  </sheetViews>
  <sheetFormatPr defaultColWidth="8.796875" defaultRowHeight="15"/>
  <cols>
    <col min="1" max="1" width="1.59765625" style="1" customWidth="1"/>
    <col min="2" max="2" width="37.3984375" style="1" customWidth="1"/>
    <col min="3" max="3" width="8.59765625" style="166" customWidth="1"/>
    <col min="4" max="4" width="11" style="166" hidden="1" customWidth="1"/>
    <col min="5" max="8" width="8.59765625" style="166" customWidth="1"/>
    <col min="9" max="10" width="7.09765625" style="166" hidden="1" customWidth="1"/>
    <col min="11" max="13" width="7.09765625" style="166" customWidth="1"/>
    <col min="14" max="14" width="1" style="1" customWidth="1"/>
    <col min="15" max="19" width="2.59765625" style="311" customWidth="1"/>
    <col min="20" max="23" width="2.59765625" style="1" customWidth="1"/>
    <col min="24" max="16384" width="9" style="1" customWidth="1"/>
  </cols>
  <sheetData>
    <row r="1" spans="2:6" ht="18.75">
      <c r="B1" s="27" t="s">
        <v>88</v>
      </c>
      <c r="C1" s="164"/>
      <c r="D1" s="378"/>
      <c r="E1" s="164"/>
      <c r="F1" s="165"/>
    </row>
    <row r="2" ht="4.5" customHeight="1" thickBot="1"/>
    <row r="3" spans="2:19" ht="15.75">
      <c r="B3" s="597" t="s">
        <v>70</v>
      </c>
      <c r="C3" s="599" t="s">
        <v>54</v>
      </c>
      <c r="D3" s="379"/>
      <c r="E3" s="601" t="s">
        <v>4</v>
      </c>
      <c r="F3" s="602"/>
      <c r="G3" s="602"/>
      <c r="H3" s="603"/>
      <c r="I3" s="1"/>
      <c r="J3" s="1"/>
      <c r="K3" s="1"/>
      <c r="L3" s="1"/>
      <c r="M3" s="1"/>
      <c r="O3" s="312"/>
      <c r="P3" s="312">
        <f>IF(OR(AND(E6&lt;&gt;0,LopHoc_THCS!E6=0),AND(E6=0,LopHoc_THCS!E6&lt;&gt;0)),"Er","")</f>
      </c>
      <c r="Q3" s="312">
        <f>IF(OR(AND(F6&lt;&gt;0,LopHoc_THCS!F6=0),AND(F6=0,LopHoc_THCS!F6&lt;&gt;0)),"Er","")</f>
      </c>
      <c r="R3" s="312">
        <f>IF(OR(AND(G6&lt;&gt;0,LopHoc_THCS!G6=0),AND(G6=0,LopHoc_THCS!G6&lt;&gt;0)),"Er","")</f>
      </c>
      <c r="S3" s="312">
        <f>IF(OR(AND(H6&lt;&gt;0,LopHoc_THCS!H6=0),AND(H6=0,LopHoc_THCS!H6&lt;&gt;0)),"Er","")</f>
      </c>
    </row>
    <row r="4" spans="2:13" ht="15.75">
      <c r="B4" s="598"/>
      <c r="C4" s="600"/>
      <c r="D4" s="380"/>
      <c r="E4" s="168" t="s">
        <v>66</v>
      </c>
      <c r="F4" s="168" t="s">
        <v>67</v>
      </c>
      <c r="G4" s="168" t="s">
        <v>68</v>
      </c>
      <c r="H4" s="169" t="s">
        <v>69</v>
      </c>
      <c r="I4" s="1"/>
      <c r="J4" s="1"/>
      <c r="K4" s="1"/>
      <c r="L4" s="1"/>
      <c r="M4" s="1"/>
    </row>
    <row r="5" spans="2:13" ht="15.75" hidden="1">
      <c r="B5" s="91"/>
      <c r="C5" s="167"/>
      <c r="D5" s="380" t="s">
        <v>244</v>
      </c>
      <c r="E5" s="168">
        <v>6</v>
      </c>
      <c r="F5" s="168">
        <v>7</v>
      </c>
      <c r="G5" s="168">
        <v>8</v>
      </c>
      <c r="H5" s="169">
        <v>9</v>
      </c>
      <c r="I5" s="1"/>
      <c r="J5" s="1"/>
      <c r="K5" s="1"/>
      <c r="L5" s="1"/>
      <c r="M5" s="1"/>
    </row>
    <row r="6" spans="2:19" ht="15.75">
      <c r="B6" s="354" t="s">
        <v>71</v>
      </c>
      <c r="C6" s="170">
        <f>SUM(E6:H6)</f>
        <v>377</v>
      </c>
      <c r="D6" s="381" t="s">
        <v>245</v>
      </c>
      <c r="E6" s="174">
        <v>90</v>
      </c>
      <c r="F6" s="174">
        <v>87</v>
      </c>
      <c r="G6" s="174">
        <v>109</v>
      </c>
      <c r="H6" s="175">
        <v>91</v>
      </c>
      <c r="I6" s="1"/>
      <c r="J6" s="1"/>
      <c r="K6" s="1"/>
      <c r="L6" s="1"/>
      <c r="M6" s="1"/>
      <c r="N6" s="166"/>
      <c r="O6" s="312"/>
      <c r="P6" s="312">
        <f>IF(OR(E6&lt;&gt;E10+E15,E6&lt;E10,E6&lt;E15,E6&lt;E42+E43,E6&lt;E44,E6&lt;E45,E6&lt;E50,E6&lt;E88,E6&lt;E53,E6&lt;E54,E6&lt;E56,E6&lt;E7,E6&lt;E8,E6&lt;E9,E6&lt;E21),"Er","")</f>
      </c>
      <c r="Q6" s="312">
        <f>IF(OR(F6&lt;F10,F6&lt;F15,F6&lt;F42+F43,F6&lt;F44,F6&lt;F45,F6&lt;F50,F6&lt;F88,F6&lt;F53,F6&lt;F54,F6&lt;F56,F6&lt;F7,F6&lt;F8,F6&lt;F9,F6&lt;F21),"Er","")</f>
      </c>
      <c r="R6" s="312">
        <f>IF(OR(G6&lt;G10,G6&lt;G15,G6&lt;G42+G43,G6&lt;G44,G6&lt;G45,G6&lt;G50,G6&lt;G88,G6&lt;G53,G6&lt;G54,G6&lt;G56,G6&lt;G7,G6&lt;G8,G6&lt;G9,G6&lt;G21),"Er","")</f>
      </c>
      <c r="S6" s="312">
        <f>IF(OR(H6&lt;H10,H6&lt;H15,H6&lt;H42+H43,H6&lt;H44,H6&lt;H45,H6&lt;H50,H6&lt;H88,H6&lt;H53,H6&lt;H54,H6&lt;H56,H6&lt;H7,H6&lt;H8,H6&lt;H9,H6&lt;H21),"Er","")</f>
      </c>
    </row>
    <row r="7" spans="2:19" ht="15.75">
      <c r="B7" s="348" t="s">
        <v>289</v>
      </c>
      <c r="C7" s="173">
        <f aca="true" t="shared" si="0" ref="C7:C25">SUM(E7:H7)</f>
        <v>170</v>
      </c>
      <c r="D7" s="382"/>
      <c r="E7" s="174">
        <v>39</v>
      </c>
      <c r="F7" s="174">
        <v>36</v>
      </c>
      <c r="G7" s="174">
        <v>50</v>
      </c>
      <c r="H7" s="175">
        <v>45</v>
      </c>
      <c r="I7" s="1"/>
      <c r="J7" s="1"/>
      <c r="K7" s="1"/>
      <c r="L7" s="1"/>
      <c r="M7" s="1"/>
      <c r="N7" s="166"/>
      <c r="O7" s="312"/>
      <c r="P7" s="312">
        <f>IF(OR(E7&gt;E6,E7&lt;E9,E7&lt;&gt;E11+E16),"Er","")</f>
      </c>
      <c r="Q7" s="312">
        <f>IF(OR(F7&gt;F6,F7&lt;F9),"Er","")</f>
      </c>
      <c r="R7" s="312">
        <f>IF(OR(G7&gt;G6,G7&lt;G9),"Er","")</f>
      </c>
      <c r="S7" s="312">
        <f>IF(OR(H7&gt;H6,H7&lt;H9),"Er","")</f>
      </c>
    </row>
    <row r="8" spans="2:19" ht="15.75">
      <c r="B8" s="349" t="s">
        <v>290</v>
      </c>
      <c r="C8" s="176">
        <f t="shared" si="0"/>
        <v>0</v>
      </c>
      <c r="D8" s="383"/>
      <c r="E8" s="177"/>
      <c r="F8" s="177"/>
      <c r="G8" s="177"/>
      <c r="H8" s="178"/>
      <c r="I8" s="1"/>
      <c r="J8" s="1"/>
      <c r="K8" s="1"/>
      <c r="L8" s="1"/>
      <c r="M8" s="1"/>
      <c r="N8" s="166"/>
      <c r="O8" s="312"/>
      <c r="P8" s="312">
        <f>IF(OR(E8&gt;E6,E8&lt;E9,E8&lt;&gt;E12+E17),"Er","")</f>
      </c>
      <c r="Q8" s="312">
        <f>IF(OR(F8&gt;F6,F8&lt;F9),"Er","")</f>
      </c>
      <c r="R8" s="312">
        <f>IF(OR(G8&gt;G6,G8&lt;G9),"Er","")</f>
      </c>
      <c r="S8" s="312">
        <f>IF(OR(H8&gt;H6,H8&lt;H9),"Er","")</f>
      </c>
    </row>
    <row r="9" spans="2:19" ht="15.75">
      <c r="B9" s="349" t="s">
        <v>291</v>
      </c>
      <c r="C9" s="176">
        <f t="shared" si="0"/>
        <v>0</v>
      </c>
      <c r="D9" s="383"/>
      <c r="E9" s="177"/>
      <c r="F9" s="177"/>
      <c r="G9" s="177"/>
      <c r="H9" s="178"/>
      <c r="I9" s="1"/>
      <c r="J9" s="1"/>
      <c r="K9" s="1"/>
      <c r="L9" s="1"/>
      <c r="M9" s="1"/>
      <c r="N9" s="166"/>
      <c r="O9" s="312"/>
      <c r="P9" s="312">
        <f>IF(OR(E9&gt;E8,E9&gt;E7,E9&gt;E6,E9&lt;&gt;E13+E18),"Er","")</f>
      </c>
      <c r="Q9" s="312">
        <f>IF(OR(F9&gt;F8,F9&gt;F7,F9&gt;F6),"Er","")</f>
      </c>
      <c r="R9" s="312">
        <f>IF(OR(G9&gt;G8,G9&gt;G7,G9&gt;G6),"Er","")</f>
      </c>
      <c r="S9" s="312">
        <f>IF(OR(H9&gt;H8,H9&gt;H7,H9&gt;H6),"Er","")</f>
      </c>
    </row>
    <row r="10" spans="2:19" ht="15.75">
      <c r="B10" s="355" t="s">
        <v>126</v>
      </c>
      <c r="C10" s="179">
        <f t="shared" si="0"/>
        <v>90</v>
      </c>
      <c r="D10" s="384" t="s">
        <v>246</v>
      </c>
      <c r="E10" s="180">
        <v>90</v>
      </c>
      <c r="F10" s="180"/>
      <c r="G10" s="180"/>
      <c r="H10" s="181"/>
      <c r="I10" s="1"/>
      <c r="J10" s="1"/>
      <c r="K10" s="1"/>
      <c r="L10" s="1"/>
      <c r="M10" s="1"/>
      <c r="N10" s="166"/>
      <c r="O10" s="312"/>
      <c r="P10" s="312">
        <f>IF(OR(E10&gt;E6,E10&lt;&gt;E6-E15,E10&lt;E11,E10&lt;E12,E10&lt;E13,E10&lt;E14),"Er","")</f>
      </c>
      <c r="Q10" s="312">
        <f>IF(OR(F10&gt;F6,F10&lt;F11,F10&lt;F12,F10&lt;F13,F10&lt;F14),"Er","")</f>
      </c>
      <c r="R10" s="312">
        <f>IF(OR(G10&gt;G6,G10&lt;G11,G10&lt;G12,G10&lt;G13,G10&lt;G14),"Er","")</f>
      </c>
      <c r="S10" s="312">
        <f>IF(OR(H10&gt;H6,H10&lt;H11,H10&lt;H12,H10&lt;H13,H10&lt;H14),"Er","")</f>
      </c>
    </row>
    <row r="11" spans="2:19" ht="15.75">
      <c r="B11" s="348" t="s">
        <v>289</v>
      </c>
      <c r="C11" s="176">
        <f t="shared" si="0"/>
        <v>39</v>
      </c>
      <c r="D11" s="383"/>
      <c r="E11" s="177">
        <v>39</v>
      </c>
      <c r="F11" s="177"/>
      <c r="G11" s="177"/>
      <c r="H11" s="178"/>
      <c r="I11" s="1"/>
      <c r="J11" s="1"/>
      <c r="K11" s="1"/>
      <c r="L11" s="1"/>
      <c r="M11" s="1"/>
      <c r="N11" s="166"/>
      <c r="O11" s="312"/>
      <c r="P11" s="312">
        <f>IF(OR(E11&gt;E10,E11&gt;E7,E11&lt;&gt;E7-E16,E11&lt;E13),"Er","")</f>
      </c>
      <c r="Q11" s="312">
        <f>IF(OR(F11&gt;F10,F11&gt;F7,F11&lt;F13),"Er","")</f>
      </c>
      <c r="R11" s="312">
        <f>IF(OR(G11&gt;G10,G11&gt;G7,G11&lt;G13),"Er","")</f>
      </c>
      <c r="S11" s="312">
        <f>IF(OR(H11&gt;H10,H11&gt;H7,H11&lt;H13),"Er","")</f>
      </c>
    </row>
    <row r="12" spans="2:19" ht="15.75">
      <c r="B12" s="349" t="s">
        <v>290</v>
      </c>
      <c r="C12" s="176">
        <f t="shared" si="0"/>
        <v>0</v>
      </c>
      <c r="D12" s="383"/>
      <c r="E12" s="177"/>
      <c r="F12" s="177"/>
      <c r="G12" s="177"/>
      <c r="H12" s="178"/>
      <c r="I12" s="1"/>
      <c r="J12" s="1"/>
      <c r="K12" s="1"/>
      <c r="L12" s="1"/>
      <c r="M12" s="1"/>
      <c r="N12" s="166"/>
      <c r="O12" s="312"/>
      <c r="P12" s="312">
        <f>IF(OR(E12&gt;E10,E12&gt;E8,E12&lt;&gt;E8-E17,E12&lt;E13),"Er","")</f>
      </c>
      <c r="Q12" s="312">
        <f>IF(OR(F12&gt;F10,F12&gt;F8,F12&lt;F13),"Er","")</f>
      </c>
      <c r="R12" s="312">
        <f>IF(OR(G12&gt;G10,G12&gt;G8,G12&lt;G13),"Er","")</f>
      </c>
      <c r="S12" s="312">
        <f>IF(OR(H12&gt;H10,H12&gt;H8,H12&lt;H13),"Er","")</f>
      </c>
    </row>
    <row r="13" spans="2:19" ht="15.75">
      <c r="B13" s="363" t="s">
        <v>291</v>
      </c>
      <c r="C13" s="192">
        <f t="shared" si="0"/>
        <v>0</v>
      </c>
      <c r="D13" s="385"/>
      <c r="E13" s="193"/>
      <c r="F13" s="193"/>
      <c r="G13" s="193"/>
      <c r="H13" s="194"/>
      <c r="I13" s="1"/>
      <c r="J13" s="1"/>
      <c r="K13" s="1"/>
      <c r="L13" s="1"/>
      <c r="M13" s="1"/>
      <c r="N13" s="166"/>
      <c r="O13" s="312"/>
      <c r="P13" s="312">
        <f>IF(OR(E13&gt;E12,E13&gt;E11,E13&gt;E10,E13&gt;E9,E13&lt;&gt;E9-E18),"Er","")</f>
      </c>
      <c r="Q13" s="312">
        <f>IF(OR(F13&gt;F12,F13&gt;F11,F13&gt;F10,F13&gt;F9),"Er","")</f>
      </c>
      <c r="R13" s="312">
        <f>IF(OR(G13&gt;G12,G13&gt;G11,G13&gt;G10,G13&gt;G9),"Er","")</f>
      </c>
      <c r="S13" s="312">
        <f>IF(OR(H13&gt;H12,H13&gt;H11,H13&gt;H10,H13&gt;H9),"Er","")</f>
      </c>
    </row>
    <row r="14" spans="2:19" ht="15.75">
      <c r="B14" s="387" t="s">
        <v>295</v>
      </c>
      <c r="C14" s="182">
        <f>SUM(E14:H14)</f>
        <v>1</v>
      </c>
      <c r="D14" s="386" t="s">
        <v>305</v>
      </c>
      <c r="E14" s="183">
        <v>1</v>
      </c>
      <c r="F14" s="183"/>
      <c r="G14" s="183"/>
      <c r="H14" s="184"/>
      <c r="I14" s="1"/>
      <c r="J14" s="1"/>
      <c r="K14" s="1"/>
      <c r="L14" s="1"/>
      <c r="M14" s="1"/>
      <c r="N14" s="166"/>
      <c r="O14" s="312"/>
      <c r="P14" s="312">
        <f>IF(OR(E14&gt;E10,E14&gt;E47),"Er","")</f>
      </c>
      <c r="Q14" s="312">
        <f>IF(OR(F14&gt;F10,F14&gt;F47),"Er","")</f>
      </c>
      <c r="R14" s="312">
        <f>IF(OR(G14&gt;G10,G14&gt;G47),"Er","")</f>
      </c>
      <c r="S14" s="312">
        <f>IF(OR(H14&gt;H10,H14&gt;H47),"Er","")</f>
      </c>
    </row>
    <row r="15" spans="2:19" ht="15.75">
      <c r="B15" s="355" t="s">
        <v>73</v>
      </c>
      <c r="C15" s="179">
        <f t="shared" si="0"/>
        <v>0</v>
      </c>
      <c r="D15" s="384" t="s">
        <v>247</v>
      </c>
      <c r="E15" s="180"/>
      <c r="F15" s="180"/>
      <c r="G15" s="180"/>
      <c r="H15" s="181"/>
      <c r="I15" s="1"/>
      <c r="J15" s="1"/>
      <c r="K15" s="1"/>
      <c r="L15" s="1"/>
      <c r="M15" s="1"/>
      <c r="N15" s="166"/>
      <c r="O15" s="312"/>
      <c r="P15" s="312">
        <f>IF(OR(E15&gt;E6,E15&lt;&gt;E6-E10,E15&lt;E16,E15&lt;E17,E15&lt;E18,E15&lt;E19),"Er","")</f>
      </c>
      <c r="Q15" s="312">
        <f>IF(OR(F15&gt;F6,F15&lt;F16,F15&lt;F17,F15&lt;F18,F15&lt;F19),"Er","")</f>
      </c>
      <c r="R15" s="312">
        <f>IF(OR(G15&gt;G6,G15&lt;G16,G15&lt;G17,G15&lt;G18,G15&lt;G19),"Er","")</f>
      </c>
      <c r="S15" s="312">
        <f>IF(OR(H15&gt;H6,H15&lt;H16,H15&lt;H17,H15&lt;H18,H15&lt;H19),"Er","")</f>
      </c>
    </row>
    <row r="16" spans="2:19" ht="15.75">
      <c r="B16" s="348" t="s">
        <v>289</v>
      </c>
      <c r="C16" s="176">
        <f t="shared" si="0"/>
        <v>0</v>
      </c>
      <c r="D16" s="383"/>
      <c r="E16" s="177"/>
      <c r="F16" s="177"/>
      <c r="G16" s="177"/>
      <c r="H16" s="178"/>
      <c r="I16" s="1"/>
      <c r="J16" s="1"/>
      <c r="K16" s="1"/>
      <c r="L16" s="1"/>
      <c r="M16" s="1"/>
      <c r="N16" s="166"/>
      <c r="O16" s="312"/>
      <c r="P16" s="312">
        <f>IF(OR(E16&gt;E15,E16&lt;&gt;E7-E11,E16&lt;E18),"Er","")</f>
      </c>
      <c r="Q16" s="345">
        <f>IF(OR(F16&gt;F15,F16&lt;F18,F16&gt;F7),"Er","")</f>
      </c>
      <c r="R16" s="345">
        <f>IF(OR(G16&gt;G15,G16&lt;G18,G16&gt;G7),"Er","")</f>
      </c>
      <c r="S16" s="345">
        <f>IF(OR(H16&gt;H15,H16&lt;H18,H16&gt;H7),"Er","")</f>
      </c>
    </row>
    <row r="17" spans="2:19" ht="15.75">
      <c r="B17" s="349" t="s">
        <v>290</v>
      </c>
      <c r="C17" s="176">
        <f t="shared" si="0"/>
        <v>0</v>
      </c>
      <c r="D17" s="383"/>
      <c r="E17" s="177"/>
      <c r="F17" s="177"/>
      <c r="G17" s="177"/>
      <c r="H17" s="178"/>
      <c r="I17" s="1"/>
      <c r="J17" s="1"/>
      <c r="K17" s="1"/>
      <c r="L17" s="1"/>
      <c r="M17" s="1"/>
      <c r="N17" s="166"/>
      <c r="O17" s="312"/>
      <c r="P17" s="312">
        <f>IF(OR(E17&gt;E15,E17&lt;&gt;E8-E12,E17&lt;E18),"Er","")</f>
      </c>
      <c r="Q17" s="345">
        <f>IF(OR(F17&gt;F15,F17&lt;F18,F17&gt;F8),"Er","")</f>
      </c>
      <c r="R17" s="345">
        <f>IF(OR(G17&gt;G15,G17&lt;G18,G17&gt;G8),"Er","")</f>
      </c>
      <c r="S17" s="345">
        <f>IF(OR(H17&gt;H15,H17&lt;H18,H17&gt;H8),"Er","")</f>
      </c>
    </row>
    <row r="18" spans="2:19" ht="15.75">
      <c r="B18" s="363" t="s">
        <v>291</v>
      </c>
      <c r="C18" s="192">
        <f t="shared" si="0"/>
        <v>0</v>
      </c>
      <c r="D18" s="385"/>
      <c r="E18" s="364"/>
      <c r="F18" s="364"/>
      <c r="G18" s="364"/>
      <c r="H18" s="365"/>
      <c r="I18" s="1"/>
      <c r="J18" s="1"/>
      <c r="K18" s="1"/>
      <c r="L18" s="1"/>
      <c r="M18" s="1"/>
      <c r="N18" s="166"/>
      <c r="O18" s="312"/>
      <c r="P18" s="312">
        <f>IF(OR(E18&gt;E17,E18&gt;E16,E18&gt;E15,E18&lt;&gt;E9-E13),"Er","")</f>
      </c>
      <c r="Q18" s="345">
        <f>IF(OR(F18&gt;F17,F18&gt;F16,F18&gt;F15,F18&gt;F9),"Er","")</f>
      </c>
      <c r="R18" s="345">
        <f>IF(OR(G18&gt;G17,G18&gt;G16,G18&gt;G15,G18&gt;G9),"Er","")</f>
      </c>
      <c r="S18" s="345">
        <f>IF(OR(H18&gt;H17,H18&gt;H16,H18&gt;H15,H18&gt;H9),"Er","")</f>
      </c>
    </row>
    <row r="19" spans="2:19" ht="15.75">
      <c r="B19" s="387" t="s">
        <v>295</v>
      </c>
      <c r="C19" s="182">
        <f>SUM(E19:H19)</f>
        <v>0</v>
      </c>
      <c r="D19" s="386" t="s">
        <v>304</v>
      </c>
      <c r="E19" s="185"/>
      <c r="F19" s="185"/>
      <c r="G19" s="185"/>
      <c r="H19" s="186"/>
      <c r="I19" s="1"/>
      <c r="J19" s="1"/>
      <c r="K19" s="1"/>
      <c r="L19" s="1"/>
      <c r="M19" s="1"/>
      <c r="N19" s="166"/>
      <c r="O19" s="312"/>
      <c r="P19" s="312">
        <f>IF(OR(E19&gt;E15,E19&gt;E47),"Er","")</f>
      </c>
      <c r="Q19" s="312">
        <f>IF(OR(F19&gt;F15,F19&gt;F47),"Er","")</f>
      </c>
      <c r="R19" s="312">
        <f>IF(OR(G19&gt;G15,G19&gt;G47),"Er","")</f>
      </c>
      <c r="S19" s="312">
        <f>IF(OR(H19&gt;H15,H19&gt;H47),"Er","")</f>
      </c>
    </row>
    <row r="20" spans="2:19" ht="15.75">
      <c r="B20" s="351" t="s">
        <v>144</v>
      </c>
      <c r="C20" s="170">
        <f t="shared" si="0"/>
        <v>2</v>
      </c>
      <c r="D20" s="381" t="s">
        <v>248</v>
      </c>
      <c r="E20" s="171">
        <v>1</v>
      </c>
      <c r="F20" s="171"/>
      <c r="G20" s="171"/>
      <c r="H20" s="172">
        <v>1</v>
      </c>
      <c r="I20" s="1"/>
      <c r="J20" s="1"/>
      <c r="K20" s="1"/>
      <c r="L20" s="1"/>
      <c r="M20" s="1"/>
      <c r="N20" s="166"/>
      <c r="O20" s="312"/>
      <c r="P20" s="312"/>
      <c r="Q20" s="312"/>
      <c r="R20" s="312"/>
      <c r="S20" s="312"/>
    </row>
    <row r="21" spans="2:19" ht="15.75">
      <c r="B21" s="351" t="s">
        <v>145</v>
      </c>
      <c r="C21" s="170">
        <f t="shared" si="0"/>
        <v>17</v>
      </c>
      <c r="D21" s="381" t="s">
        <v>249</v>
      </c>
      <c r="E21" s="171">
        <v>9</v>
      </c>
      <c r="F21" s="171">
        <v>3</v>
      </c>
      <c r="G21" s="171">
        <v>3</v>
      </c>
      <c r="H21" s="172">
        <v>2</v>
      </c>
      <c r="I21" s="1"/>
      <c r="J21" s="1"/>
      <c r="K21" s="1"/>
      <c r="L21" s="1"/>
      <c r="M21" s="1"/>
      <c r="N21" s="166"/>
      <c r="O21" s="312"/>
      <c r="P21" s="312">
        <f>IF(E21&gt;E6,"Er","")</f>
      </c>
      <c r="Q21" s="312">
        <f>IF(F21&gt;F6,"Er","")</f>
      </c>
      <c r="R21" s="312">
        <f>IF(G21&gt;G6,"Er","")</f>
      </c>
      <c r="S21" s="312">
        <f>IF(H21&gt;H6,"Er","")</f>
      </c>
    </row>
    <row r="22" spans="2:19" ht="15.75">
      <c r="B22" s="353" t="s">
        <v>146</v>
      </c>
      <c r="C22" s="179">
        <f t="shared" si="0"/>
        <v>2</v>
      </c>
      <c r="D22" s="384" t="s">
        <v>250</v>
      </c>
      <c r="E22" s="180">
        <v>1</v>
      </c>
      <c r="F22" s="180"/>
      <c r="G22" s="180"/>
      <c r="H22" s="181">
        <v>1</v>
      </c>
      <c r="I22" s="1"/>
      <c r="J22" s="1"/>
      <c r="K22" s="1"/>
      <c r="L22" s="1"/>
      <c r="M22" s="1"/>
      <c r="N22" s="166"/>
      <c r="O22" s="312"/>
      <c r="P22" s="345">
        <f>IF(OR(E22&lt;E23,E22&lt;E24,E22&lt;E25,E22&lt;E26,E22&lt;E29,E22&lt;E30,E22&lt;E31,E22&lt;E32,E22&lt;E34),"Er","")</f>
      </c>
      <c r="Q22" s="345">
        <f>IF(OR(F22&lt;F23,F22&lt;F24,F22&lt;F25,F22&lt;F26,F22&lt;F29,F22&lt;F30,F22&lt;F31,F22&lt;F32,F22&lt;F34),"Er","")</f>
      </c>
      <c r="R22" s="345">
        <f>IF(OR(G22&lt;G23,G22&lt;G24,G22&lt;G25,G22&lt;G26,G22&lt;G29,G22&lt;G30,G22&lt;G31,G22&lt;G32,G22&lt;G34),"Er","")</f>
      </c>
      <c r="S22" s="345">
        <f>IF(OR(H22&lt;H23,H22&lt;H24,H22&lt;H25,H22&lt;H26,H22&lt;H29,H22&lt;H30,H22&lt;H31,H22&lt;H32,H22&lt;H34),"Er","")</f>
      </c>
    </row>
    <row r="23" spans="2:19" ht="15.75">
      <c r="B23" s="348" t="s">
        <v>289</v>
      </c>
      <c r="C23" s="176">
        <f t="shared" si="0"/>
        <v>0</v>
      </c>
      <c r="D23" s="383"/>
      <c r="E23" s="177"/>
      <c r="F23" s="177"/>
      <c r="G23" s="177"/>
      <c r="H23" s="178"/>
      <c r="I23" s="1"/>
      <c r="J23" s="1"/>
      <c r="K23" s="1"/>
      <c r="L23" s="1"/>
      <c r="M23" s="1"/>
      <c r="N23" s="166"/>
      <c r="O23" s="312"/>
      <c r="P23" s="312">
        <f>IF(OR(E23&gt;E22,E23&lt;E25),"Er","")</f>
      </c>
      <c r="Q23" s="312">
        <f>IF(OR(F23&gt;F22,F23&lt;F25),"Er","")</f>
      </c>
      <c r="R23" s="312">
        <f>IF(OR(G23&gt;G22,G23&lt;G25),"Er","")</f>
      </c>
      <c r="S23" s="312">
        <f>IF(OR(H23&gt;H22,H23&lt;H25),"Er","")</f>
      </c>
    </row>
    <row r="24" spans="2:19" ht="15.75">
      <c r="B24" s="349" t="s">
        <v>290</v>
      </c>
      <c r="C24" s="176">
        <f t="shared" si="0"/>
        <v>0</v>
      </c>
      <c r="D24" s="383"/>
      <c r="E24" s="177"/>
      <c r="F24" s="177"/>
      <c r="G24" s="177"/>
      <c r="H24" s="178"/>
      <c r="I24" s="1"/>
      <c r="J24" s="1"/>
      <c r="K24" s="1"/>
      <c r="L24" s="1"/>
      <c r="M24" s="1"/>
      <c r="N24" s="166"/>
      <c r="O24" s="312"/>
      <c r="P24" s="312">
        <f>IF(OR(E24&gt;E22,E24&lt;E25),"Er","")</f>
      </c>
      <c r="Q24" s="312">
        <f>IF(OR(F24&gt;F22,F24&lt;F25),"Er","")</f>
      </c>
      <c r="R24" s="312">
        <f>IF(OR(G24&gt;G22,G24&lt;G25),"Er","")</f>
      </c>
      <c r="S24" s="312">
        <f>IF(OR(H24&gt;H22,H24&lt;H25),"Er","")</f>
      </c>
    </row>
    <row r="25" spans="2:21" ht="15.75">
      <c r="B25" s="363" t="s">
        <v>291</v>
      </c>
      <c r="C25" s="192">
        <f t="shared" si="0"/>
        <v>0</v>
      </c>
      <c r="D25" s="385"/>
      <c r="E25" s="193"/>
      <c r="F25" s="193"/>
      <c r="G25" s="193"/>
      <c r="H25" s="194"/>
      <c r="I25" s="1"/>
      <c r="J25" s="1"/>
      <c r="K25" s="1"/>
      <c r="L25" s="1"/>
      <c r="M25" s="1"/>
      <c r="N25" s="166"/>
      <c r="O25" s="312"/>
      <c r="P25" s="312">
        <f>IF(OR(E25&gt;E24,E25&gt;E23,E25&gt;E22),"Er","")</f>
      </c>
      <c r="Q25" s="312">
        <f>IF(OR(F25&gt;F24,F25&gt;F23,F25&gt;F22),"Er","")</f>
      </c>
      <c r="R25" s="312">
        <f>IF(OR(G25&gt;G24,G25&gt;G23,G25&gt;G22),"Er","")</f>
      </c>
      <c r="S25" s="312">
        <f>IF(OR(H25&gt;H24,H25&gt;H23,H25&gt;H22),"Er","")</f>
      </c>
      <c r="U25" s="4"/>
    </row>
    <row r="26" spans="2:21" ht="15.75">
      <c r="B26" s="387" t="s">
        <v>295</v>
      </c>
      <c r="C26" s="182">
        <f>SUM(E26:H26)</f>
        <v>0</v>
      </c>
      <c r="D26" s="386" t="s">
        <v>303</v>
      </c>
      <c r="E26" s="183"/>
      <c r="F26" s="183"/>
      <c r="G26" s="183"/>
      <c r="H26" s="184"/>
      <c r="I26" s="1"/>
      <c r="J26" s="1"/>
      <c r="K26" s="1"/>
      <c r="L26" s="1"/>
      <c r="M26" s="1"/>
      <c r="N26" s="166"/>
      <c r="O26" s="312"/>
      <c r="P26" s="312">
        <f>IF(OR(E26&gt;E22,E26&gt;E50),"Er","")</f>
      </c>
      <c r="Q26" s="312">
        <f>IF(OR(F26&gt;F22,F26&gt;F50),"Er","")</f>
      </c>
      <c r="R26" s="312">
        <f>IF(OR(G26&gt;G22,G26&gt;G50),"Er","")</f>
      </c>
      <c r="S26" s="312">
        <f>IF(OR(H26&gt;H22,H26&gt;H50),"Er","")</f>
      </c>
      <c r="U26" s="4"/>
    </row>
    <row r="27" spans="2:21" ht="15.75">
      <c r="B27" s="62" t="s">
        <v>202</v>
      </c>
      <c r="C27" s="179">
        <f>SUM(E27:H27)</f>
        <v>2</v>
      </c>
      <c r="D27" s="384"/>
      <c r="E27" s="346">
        <f>E22</f>
        <v>1</v>
      </c>
      <c r="F27" s="346">
        <f>F22</f>
        <v>0</v>
      </c>
      <c r="G27" s="346">
        <f>G22</f>
        <v>0</v>
      </c>
      <c r="H27" s="347">
        <f>H22</f>
        <v>1</v>
      </c>
      <c r="I27" s="1"/>
      <c r="J27" s="1"/>
      <c r="K27" s="1"/>
      <c r="L27" s="1"/>
      <c r="M27" s="1"/>
      <c r="N27" s="307"/>
      <c r="O27" s="64"/>
      <c r="P27" s="312">
        <f>IF(E27&gt;SUM(E29:E34),"Er","")</f>
      </c>
      <c r="Q27" s="312">
        <f>IF(F27&gt;SUM(F29:F34),"Er","")</f>
      </c>
      <c r="R27" s="312">
        <f>IF(G27&gt;SUM(G29:G34),"Er","")</f>
      </c>
      <c r="S27" s="312">
        <f>IF(H27&gt;SUM(H29:H34),"Er","")</f>
      </c>
      <c r="T27"/>
      <c r="U27"/>
    </row>
    <row r="28" spans="2:21" ht="15.75" hidden="1">
      <c r="B28" s="62"/>
      <c r="C28" s="179"/>
      <c r="D28" s="384"/>
      <c r="E28" s="187">
        <v>6</v>
      </c>
      <c r="F28" s="187">
        <v>7</v>
      </c>
      <c r="G28" s="187">
        <v>8</v>
      </c>
      <c r="H28" s="188">
        <v>9</v>
      </c>
      <c r="I28" s="1"/>
      <c r="J28" s="1"/>
      <c r="K28" s="1"/>
      <c r="L28" s="1"/>
      <c r="M28" s="1"/>
      <c r="N28" s="307"/>
      <c r="O28" s="64"/>
      <c r="P28" s="312"/>
      <c r="Q28" s="312"/>
      <c r="R28" s="312"/>
      <c r="S28" s="312"/>
      <c r="T28"/>
      <c r="U28"/>
    </row>
    <row r="29" spans="2:21" ht="15.75">
      <c r="B29" s="38" t="s">
        <v>267</v>
      </c>
      <c r="C29" s="179">
        <f>SUM(E29:H29)</f>
        <v>1</v>
      </c>
      <c r="D29" s="384">
        <v>1</v>
      </c>
      <c r="E29" s="180"/>
      <c r="F29" s="180"/>
      <c r="G29" s="180"/>
      <c r="H29" s="181">
        <v>1</v>
      </c>
      <c r="I29" s="1"/>
      <c r="J29" s="1"/>
      <c r="K29" s="1"/>
      <c r="L29" s="1"/>
      <c r="M29" s="1"/>
      <c r="N29" s="307"/>
      <c r="O29" s="64"/>
      <c r="P29" s="312">
        <f>IF(E29&gt;E22,"Er","")</f>
      </c>
      <c r="Q29" s="312">
        <f>IF(F29&gt;F22,"Er","")</f>
      </c>
      <c r="R29" s="312">
        <f>IF(G29&gt;G22,"Er","")</f>
      </c>
      <c r="S29" s="312">
        <f>IF(H29&gt;H22,"Er","")</f>
      </c>
      <c r="T29"/>
      <c r="U29"/>
    </row>
    <row r="30" spans="2:21" ht="15.75">
      <c r="B30" s="13" t="s">
        <v>203</v>
      </c>
      <c r="C30" s="176">
        <f aca="true" t="shared" si="1" ref="C30:C50">SUM(E30:H30)</f>
        <v>1</v>
      </c>
      <c r="D30" s="383">
        <v>2</v>
      </c>
      <c r="E30" s="189">
        <v>1</v>
      </c>
      <c r="F30" s="177"/>
      <c r="G30" s="177"/>
      <c r="H30" s="178"/>
      <c r="I30" s="1"/>
      <c r="J30" s="1"/>
      <c r="K30" s="1"/>
      <c r="L30" s="1"/>
      <c r="M30" s="1"/>
      <c r="N30" s="307"/>
      <c r="O30" s="64"/>
      <c r="P30" s="312">
        <f>IF(E30&gt;E22,"Er","")</f>
      </c>
      <c r="Q30" s="312">
        <f>IF(F30&gt;F22,"Er","")</f>
      </c>
      <c r="R30" s="312">
        <f>IF(G30&gt;G22,"Er","")</f>
      </c>
      <c r="S30" s="312">
        <f>IF(H30&gt;H22,"Er","")</f>
      </c>
      <c r="T30"/>
      <c r="U30"/>
    </row>
    <row r="31" spans="2:21" ht="15.75">
      <c r="B31" s="13" t="s">
        <v>204</v>
      </c>
      <c r="C31" s="176">
        <f t="shared" si="1"/>
        <v>0</v>
      </c>
      <c r="D31" s="383">
        <v>3</v>
      </c>
      <c r="E31" s="189"/>
      <c r="F31" s="177"/>
      <c r="G31" s="177"/>
      <c r="H31" s="178"/>
      <c r="I31" s="1"/>
      <c r="J31" s="1"/>
      <c r="K31" s="1"/>
      <c r="L31" s="1"/>
      <c r="M31" s="1"/>
      <c r="N31" s="307"/>
      <c r="O31" s="64"/>
      <c r="P31" s="312">
        <f>IF(E31&gt;E22,"Er","")</f>
      </c>
      <c r="Q31" s="312">
        <f>IF(F31&gt;F22,"Er","")</f>
      </c>
      <c r="R31" s="312">
        <f>IF(G31&gt;G22,"Er","")</f>
      </c>
      <c r="S31" s="312">
        <f>IF(H31&gt;H22,"Er","")</f>
      </c>
      <c r="T31"/>
      <c r="U31"/>
    </row>
    <row r="32" spans="2:21" ht="15.75">
      <c r="B32" s="13" t="s">
        <v>205</v>
      </c>
      <c r="C32" s="176">
        <f t="shared" si="1"/>
        <v>0</v>
      </c>
      <c r="D32" s="383">
        <v>4</v>
      </c>
      <c r="E32" s="189"/>
      <c r="F32" s="177"/>
      <c r="G32" s="177"/>
      <c r="H32" s="178"/>
      <c r="I32" s="1"/>
      <c r="J32" s="1"/>
      <c r="K32" s="1"/>
      <c r="L32" s="1"/>
      <c r="M32" s="1"/>
      <c r="N32" s="307"/>
      <c r="O32" s="64"/>
      <c r="P32" s="312">
        <f>IF(E32&gt;E22,"Er","")</f>
      </c>
      <c r="Q32" s="312">
        <f>IF(F32&gt;F22,"Er","")</f>
      </c>
      <c r="R32" s="312">
        <f>IF(G32&gt;G22,"Er","")</f>
      </c>
      <c r="S32" s="312">
        <f>IF(H32&gt;H22,"Er","")</f>
      </c>
      <c r="T32"/>
      <c r="U32"/>
    </row>
    <row r="33" spans="2:21" ht="15.75">
      <c r="B33" s="13" t="s">
        <v>389</v>
      </c>
      <c r="C33" s="176">
        <f t="shared" si="1"/>
        <v>0</v>
      </c>
      <c r="D33" s="385">
        <v>6</v>
      </c>
      <c r="E33" s="486"/>
      <c r="F33" s="193"/>
      <c r="G33" s="193"/>
      <c r="H33" s="194"/>
      <c r="I33" s="1"/>
      <c r="J33" s="1"/>
      <c r="K33" s="1"/>
      <c r="L33" s="1"/>
      <c r="M33" s="1"/>
      <c r="N33" s="307"/>
      <c r="O33" s="64"/>
      <c r="P33" s="312">
        <f>IF(E33&gt;E22,"Er","")</f>
      </c>
      <c r="Q33" s="312">
        <f>IF(F33&gt;F22,"Er","")</f>
      </c>
      <c r="R33" s="312">
        <f>IF(G33&gt;G22,"Er","")</f>
      </c>
      <c r="S33" s="312">
        <f>IF(H33&gt;H22,"Er","")</f>
      </c>
      <c r="T33"/>
      <c r="U33"/>
    </row>
    <row r="34" spans="2:21" ht="15.75">
      <c r="B34" s="14" t="s">
        <v>206</v>
      </c>
      <c r="C34" s="182">
        <f t="shared" si="1"/>
        <v>0</v>
      </c>
      <c r="D34" s="386">
        <v>5</v>
      </c>
      <c r="E34" s="190"/>
      <c r="F34" s="183"/>
      <c r="G34" s="183"/>
      <c r="H34" s="184"/>
      <c r="I34" s="1"/>
      <c r="J34" s="1"/>
      <c r="K34" s="1"/>
      <c r="L34" s="1"/>
      <c r="M34" s="1"/>
      <c r="N34" s="307"/>
      <c r="O34" s="64"/>
      <c r="P34" s="312">
        <f>IF(E34&gt;E22,"Er","")</f>
      </c>
      <c r="Q34" s="312">
        <f>IF(F34&gt;F22,"Er","")</f>
      </c>
      <c r="R34" s="312">
        <f>IF(G34&gt;G22,"Er","")</f>
      </c>
      <c r="S34" s="312">
        <f>IF(H34&gt;H22,"Er","")</f>
      </c>
      <c r="T34"/>
      <c r="U34"/>
    </row>
    <row r="35" spans="2:32" s="2" customFormat="1" ht="15.75">
      <c r="B35" s="440" t="s">
        <v>341</v>
      </c>
      <c r="C35" s="179">
        <f>SUM(C37:C41)</f>
        <v>377</v>
      </c>
      <c r="D35" s="384"/>
      <c r="E35" s="179">
        <f>SUM(E37:E41)</f>
        <v>90</v>
      </c>
      <c r="F35" s="179">
        <f>SUM(F37:F41)</f>
        <v>87</v>
      </c>
      <c r="G35" s="179">
        <f>SUM(G37:G41)</f>
        <v>109</v>
      </c>
      <c r="H35" s="170">
        <f>SUM(H37:H41)</f>
        <v>91</v>
      </c>
      <c r="I35" s="1"/>
      <c r="J35" s="1"/>
      <c r="K35" s="1"/>
      <c r="L35" s="1"/>
      <c r="M35" s="1"/>
      <c r="O35" s="312"/>
      <c r="P35" s="312">
        <f>IF(E35&gt;E6,"Er","")</f>
      </c>
      <c r="Q35" s="312">
        <f>IF(F35&gt;F6,"Er","")</f>
      </c>
      <c r="R35" s="312">
        <f>IF(G35&gt;G6,"Er","")</f>
      </c>
      <c r="S35" s="312">
        <f>IF(H35&gt;H6,"Er","")</f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19" s="2" customFormat="1" ht="15.75" hidden="1">
      <c r="B36" s="441"/>
      <c r="C36" s="443"/>
      <c r="D36" s="384"/>
      <c r="E36" s="445">
        <v>6</v>
      </c>
      <c r="F36" s="445">
        <v>7</v>
      </c>
      <c r="G36" s="445">
        <v>8</v>
      </c>
      <c r="H36" s="446">
        <v>9</v>
      </c>
      <c r="I36" s="1"/>
      <c r="J36" s="1"/>
      <c r="K36" s="1"/>
      <c r="L36" s="1"/>
      <c r="M36" s="1"/>
      <c r="O36" s="311"/>
      <c r="P36" s="311"/>
      <c r="Q36" s="311"/>
      <c r="R36" s="311"/>
      <c r="S36" s="311"/>
    </row>
    <row r="37" spans="2:22" s="2" customFormat="1" ht="15.75">
      <c r="B37" s="406" t="s">
        <v>342</v>
      </c>
      <c r="C37" s="179">
        <f>SUM(E37:H37)</f>
        <v>377</v>
      </c>
      <c r="D37" s="384">
        <v>6</v>
      </c>
      <c r="E37" s="468">
        <v>90</v>
      </c>
      <c r="F37" s="468">
        <v>87</v>
      </c>
      <c r="G37" s="468">
        <v>109</v>
      </c>
      <c r="H37" s="396">
        <v>91</v>
      </c>
      <c r="I37" s="1"/>
      <c r="J37" s="1"/>
      <c r="K37" s="1"/>
      <c r="L37" s="1"/>
      <c r="M37" s="1"/>
      <c r="O37" s="312">
        <f>IF(OR(AND(C37&lt;&gt;0,LopHoc_THCS!C17=0)),"Er","")</f>
      </c>
      <c r="P37" s="312">
        <f>IF(E37&gt;E6,"Er","")</f>
      </c>
      <c r="Q37" s="312">
        <f>IF(F37&gt;F6,"Er","")</f>
      </c>
      <c r="R37" s="312">
        <f>IF(G37&gt;G6,"Er","")</f>
      </c>
      <c r="S37" s="312">
        <f>IF(H37&gt;H6,"Er","")</f>
      </c>
      <c r="V37" s="4"/>
    </row>
    <row r="38" spans="2:22" s="2" customFormat="1" ht="15.75">
      <c r="B38" s="34" t="s">
        <v>354</v>
      </c>
      <c r="C38" s="192">
        <f>SUM(E38:H38)</f>
        <v>0</v>
      </c>
      <c r="D38" s="444">
        <v>7</v>
      </c>
      <c r="E38" s="403"/>
      <c r="F38" s="403"/>
      <c r="G38" s="403"/>
      <c r="H38" s="404"/>
      <c r="I38" s="1"/>
      <c r="J38" s="1"/>
      <c r="K38" s="1"/>
      <c r="L38" s="1"/>
      <c r="M38" s="1"/>
      <c r="O38" s="312">
        <f>IF(OR(AND(C38&lt;&gt;0,LopHoc_THCS!C18=0)),"Er","")</f>
      </c>
      <c r="P38" s="312">
        <f>IF(E38&gt;E6,"Er","")</f>
      </c>
      <c r="Q38" s="312">
        <f>IF(F38&gt;F6,"Er","")</f>
      </c>
      <c r="R38" s="312">
        <f>IF(G38&gt;G6,"Er","")</f>
      </c>
      <c r="S38" s="312">
        <f>IF(H38&gt;H6,"Er","")</f>
      </c>
      <c r="V38" s="4"/>
    </row>
    <row r="39" spans="2:22" s="2" customFormat="1" ht="15.75">
      <c r="B39" s="34" t="s">
        <v>355</v>
      </c>
      <c r="C39" s="192">
        <f>SUM(E39:H39)</f>
        <v>0</v>
      </c>
      <c r="D39" s="444">
        <v>8</v>
      </c>
      <c r="E39" s="403"/>
      <c r="F39" s="403"/>
      <c r="G39" s="403"/>
      <c r="H39" s="404"/>
      <c r="I39" s="1"/>
      <c r="J39" s="1"/>
      <c r="K39" s="1"/>
      <c r="L39" s="1"/>
      <c r="M39" s="1"/>
      <c r="O39" s="312">
        <f>IF(OR(AND(C39&lt;&gt;0,LopHoc_THCS!C19=0)),"Er","")</f>
      </c>
      <c r="P39" s="312">
        <f>IF(E39&gt;E6,"Er","")</f>
      </c>
      <c r="Q39" s="312">
        <f>IF(F39&gt;F6,"Er","")</f>
      </c>
      <c r="R39" s="312">
        <f>IF(G39&gt;G6,"Er","")</f>
      </c>
      <c r="S39" s="312">
        <f>IF(H39&gt;H6,"Er","")</f>
      </c>
      <c r="V39" s="4"/>
    </row>
    <row r="40" spans="2:22" s="2" customFormat="1" ht="15.75">
      <c r="B40" s="34" t="s">
        <v>356</v>
      </c>
      <c r="C40" s="192">
        <f>SUM(E40:H40)</f>
        <v>0</v>
      </c>
      <c r="D40" s="444">
        <v>5</v>
      </c>
      <c r="E40" s="403"/>
      <c r="F40" s="403"/>
      <c r="G40" s="403"/>
      <c r="H40" s="404"/>
      <c r="I40" s="1"/>
      <c r="J40" s="1"/>
      <c r="K40" s="1"/>
      <c r="L40" s="1"/>
      <c r="M40" s="1"/>
      <c r="O40" s="312">
        <f>IF(OR(AND(C40&lt;&gt;0,LopHoc_THCS!C20=0)),"Er","")</f>
      </c>
      <c r="P40" s="312">
        <f>IF(E40&gt;E6,"Er","")</f>
      </c>
      <c r="Q40" s="312">
        <f>IF(F40&gt;F6,"Er","")</f>
      </c>
      <c r="R40" s="312">
        <f>IF(G40&gt;G6,"Er","")</f>
      </c>
      <c r="S40" s="312">
        <f>IF(H40&gt;H6,"Er","")</f>
      </c>
      <c r="V40" s="4"/>
    </row>
    <row r="41" spans="2:19" s="2" customFormat="1" ht="15.75">
      <c r="B41" s="442" t="s">
        <v>343</v>
      </c>
      <c r="C41" s="192">
        <f>SUM(E41:H41)</f>
        <v>0</v>
      </c>
      <c r="D41" s="386">
        <v>20</v>
      </c>
      <c r="E41" s="403"/>
      <c r="F41" s="403"/>
      <c r="G41" s="403"/>
      <c r="H41" s="404"/>
      <c r="I41" s="1"/>
      <c r="J41" s="1"/>
      <c r="K41" s="1"/>
      <c r="L41" s="1"/>
      <c r="M41" s="1"/>
      <c r="O41" s="312">
        <f>IF(OR(AND(C41&lt;&gt;0,LopHoc_THCS!C21=0)),"Er","")</f>
      </c>
      <c r="P41" s="312">
        <f>IF(E41&gt;E6,"Er","")</f>
      </c>
      <c r="Q41" s="312">
        <f>IF(F41&gt;F6,"Er","")</f>
      </c>
      <c r="R41" s="312">
        <f>IF(G41&gt;G6,"Er","")</f>
      </c>
      <c r="S41" s="312">
        <f>IF(H41&gt;H6,"Er","")</f>
      </c>
    </row>
    <row r="42" spans="2:19" ht="15.75">
      <c r="B42" s="351" t="s">
        <v>98</v>
      </c>
      <c r="C42" s="170">
        <f t="shared" si="1"/>
        <v>0</v>
      </c>
      <c r="D42" s="381" t="s">
        <v>251</v>
      </c>
      <c r="E42" s="171"/>
      <c r="F42" s="171"/>
      <c r="G42" s="171"/>
      <c r="H42" s="172"/>
      <c r="I42" s="1"/>
      <c r="J42" s="1"/>
      <c r="K42" s="1"/>
      <c r="L42" s="1"/>
      <c r="M42" s="1"/>
      <c r="N42" s="308"/>
      <c r="O42" s="312"/>
      <c r="P42" s="312">
        <f>IF(E42+E43&gt;E6,"Er","")</f>
      </c>
      <c r="Q42" s="312">
        <f>IF(F42+F43&gt;F6,"Er","")</f>
      </c>
      <c r="R42" s="312">
        <f>IF(G42+G43&gt;G6,"Er","")</f>
      </c>
      <c r="S42" s="312">
        <f>IF(H42+H43&gt;H6,"Er","")</f>
      </c>
    </row>
    <row r="43" spans="2:19" ht="15.75">
      <c r="B43" s="351" t="s">
        <v>99</v>
      </c>
      <c r="C43" s="170">
        <f t="shared" si="1"/>
        <v>377</v>
      </c>
      <c r="D43" s="381" t="s">
        <v>252</v>
      </c>
      <c r="E43" s="171">
        <v>90</v>
      </c>
      <c r="F43" s="171">
        <v>87</v>
      </c>
      <c r="G43" s="171">
        <v>109</v>
      </c>
      <c r="H43" s="172">
        <v>91</v>
      </c>
      <c r="I43" s="1"/>
      <c r="J43" s="1"/>
      <c r="K43" s="1"/>
      <c r="L43" s="1"/>
      <c r="M43" s="1"/>
      <c r="N43" s="308"/>
      <c r="O43" s="312"/>
      <c r="P43" s="312">
        <f>IF(E43+E42&gt;E6,"Er","")</f>
      </c>
      <c r="Q43" s="312">
        <f>IF(F43+F42&gt;F6,"Er","")</f>
      </c>
      <c r="R43" s="312">
        <f>IF(G43+G42&gt;G6,"Er","")</f>
      </c>
      <c r="S43" s="312">
        <f>IF(H43+H42&gt;H6,"Er","")</f>
      </c>
    </row>
    <row r="44" spans="2:19" ht="15.75">
      <c r="B44" s="352" t="s">
        <v>92</v>
      </c>
      <c r="C44" s="170">
        <f t="shared" si="1"/>
        <v>0</v>
      </c>
      <c r="D44" s="381" t="s">
        <v>253</v>
      </c>
      <c r="E44" s="171"/>
      <c r="F44" s="171"/>
      <c r="G44" s="171"/>
      <c r="H44" s="172"/>
      <c r="I44" s="1"/>
      <c r="J44" s="1"/>
      <c r="K44" s="1"/>
      <c r="L44" s="1"/>
      <c r="M44" s="1"/>
      <c r="N44" s="166"/>
      <c r="O44" s="312"/>
      <c r="P44" s="312">
        <f>IF(E44&gt;E6,"Er","")</f>
      </c>
      <c r="Q44" s="312">
        <f>IF(F44&gt;F6,"Er","")</f>
      </c>
      <c r="R44" s="312">
        <f>IF(G44&gt;G6,"Er","")</f>
      </c>
      <c r="S44" s="312">
        <f>IF(H44&gt;H6,"Er","")</f>
      </c>
    </row>
    <row r="45" spans="2:19" ht="15.75">
      <c r="B45" s="352" t="s">
        <v>179</v>
      </c>
      <c r="C45" s="170">
        <f t="shared" si="1"/>
        <v>0</v>
      </c>
      <c r="D45" s="381" t="s">
        <v>254</v>
      </c>
      <c r="E45" s="171"/>
      <c r="F45" s="171"/>
      <c r="G45" s="171"/>
      <c r="H45" s="172"/>
      <c r="I45" s="1"/>
      <c r="J45" s="1"/>
      <c r="K45" s="1"/>
      <c r="L45" s="1"/>
      <c r="M45" s="1"/>
      <c r="N45" s="166"/>
      <c r="O45" s="312"/>
      <c r="P45" s="312">
        <f>IF(E45&gt;E6,"Er","")</f>
      </c>
      <c r="Q45" s="312">
        <f>IF(F45&gt;F6,"Er","")</f>
      </c>
      <c r="R45" s="312">
        <f>IF(G45&gt;G6,"Er","")</f>
      </c>
      <c r="S45" s="312">
        <f>IF(H45&gt;H6,"Er","")</f>
      </c>
    </row>
    <row r="46" spans="2:19" s="2" customFormat="1" ht="15.75">
      <c r="B46" s="352" t="s">
        <v>339</v>
      </c>
      <c r="C46" s="170">
        <f t="shared" si="1"/>
        <v>0</v>
      </c>
      <c r="D46" s="381" t="s">
        <v>340</v>
      </c>
      <c r="E46" s="171"/>
      <c r="F46" s="171"/>
      <c r="G46" s="171"/>
      <c r="H46" s="172"/>
      <c r="I46" s="1"/>
      <c r="J46" s="1"/>
      <c r="K46" s="1"/>
      <c r="L46" s="1"/>
      <c r="M46" s="1"/>
      <c r="N46" s="308"/>
      <c r="O46" s="312">
        <f>IF(OR(AND(C46&lt;&gt;0,LopHoc_THCS!C16=0)),"Er","")</f>
      </c>
      <c r="P46" s="312">
        <f>IF(E46&gt;E6,"Er","")</f>
      </c>
      <c r="Q46" s="312">
        <f>IF(F46&gt;F6,"Er","")</f>
      </c>
      <c r="R46" s="312">
        <f>IF(G46&gt;G6,"Er","")</f>
      </c>
      <c r="S46" s="312">
        <f>IF(H46&gt;H6,"Er","")</f>
      </c>
    </row>
    <row r="47" spans="2:19" s="2" customFormat="1" ht="15.75">
      <c r="B47" s="352" t="s">
        <v>97</v>
      </c>
      <c r="C47" s="170">
        <f t="shared" si="1"/>
        <v>3</v>
      </c>
      <c r="D47" s="381" t="s">
        <v>302</v>
      </c>
      <c r="E47" s="171">
        <v>1</v>
      </c>
      <c r="F47" s="171">
        <v>1</v>
      </c>
      <c r="G47" s="171">
        <v>1</v>
      </c>
      <c r="H47" s="172"/>
      <c r="I47" s="1"/>
      <c r="J47" s="1"/>
      <c r="K47" s="1"/>
      <c r="L47" s="1"/>
      <c r="M47" s="1"/>
      <c r="N47" s="308"/>
      <c r="O47" s="312"/>
      <c r="P47" s="312">
        <f>IF(E47&gt;E6,"Er","")</f>
      </c>
      <c r="Q47" s="312">
        <f>IF(F47&gt;F6,"Er","")</f>
      </c>
      <c r="R47" s="312">
        <f>IF(G47&gt;G6,"Er","")</f>
      </c>
      <c r="S47" s="312">
        <f>IF(H47&gt;H6,"Er","")</f>
      </c>
    </row>
    <row r="48" spans="2:19" s="2" customFormat="1" ht="15.75">
      <c r="B48" s="351" t="s">
        <v>375</v>
      </c>
      <c r="C48" s="170">
        <f t="shared" si="1"/>
        <v>83</v>
      </c>
      <c r="D48" s="170" t="s">
        <v>374</v>
      </c>
      <c r="E48" s="171"/>
      <c r="F48" s="171"/>
      <c r="G48" s="171"/>
      <c r="H48" s="172">
        <v>83</v>
      </c>
      <c r="I48" s="1"/>
      <c r="J48" s="1"/>
      <c r="K48" s="1"/>
      <c r="L48" s="1"/>
      <c r="M48" s="1"/>
      <c r="N48" s="308"/>
      <c r="O48" s="312"/>
      <c r="P48" s="312">
        <f>IF(E48&gt;E6,"Er","")</f>
      </c>
      <c r="Q48" s="312">
        <f>IF(F48&gt;F6,"Er","")</f>
      </c>
      <c r="R48" s="312">
        <f>IF(G48&gt;G6,"Er","")</f>
      </c>
      <c r="S48" s="312">
        <f>IF(H48&gt;H6,"Er","")</f>
      </c>
    </row>
    <row r="49" spans="2:19" s="2" customFormat="1" ht="15.75">
      <c r="B49" s="351" t="s">
        <v>383</v>
      </c>
      <c r="C49" s="170">
        <f t="shared" si="1"/>
        <v>177</v>
      </c>
      <c r="D49" s="391" t="s">
        <v>384</v>
      </c>
      <c r="E49" s="171">
        <v>90</v>
      </c>
      <c r="F49" s="171">
        <v>87</v>
      </c>
      <c r="G49" s="171"/>
      <c r="H49" s="172"/>
      <c r="I49" s="1"/>
      <c r="J49" s="1"/>
      <c r="K49" s="1"/>
      <c r="L49" s="1"/>
      <c r="M49" s="1"/>
      <c r="N49" s="308"/>
      <c r="O49" s="312">
        <f>IF(OR(AND(C49&lt;&gt;0,LopHoc_THCS!C15=0)),"Er","")</f>
      </c>
      <c r="P49" s="312">
        <f>IF(E49&gt;E6,"Er","")</f>
      </c>
      <c r="Q49" s="312">
        <f>IF(F49&gt;F6,"Er","")</f>
      </c>
      <c r="R49" s="312">
        <f>IF(G49&gt;G6,"Er","")</f>
      </c>
      <c r="S49" s="312">
        <f>IF(H49&gt;H6,"Er","")</f>
      </c>
    </row>
    <row r="50" spans="2:19" ht="15.75">
      <c r="B50" s="465" t="s">
        <v>376</v>
      </c>
      <c r="C50" s="170">
        <f t="shared" si="1"/>
        <v>0</v>
      </c>
      <c r="D50" s="170" t="s">
        <v>350</v>
      </c>
      <c r="E50" s="171"/>
      <c r="F50" s="171"/>
      <c r="G50" s="171"/>
      <c r="H50" s="172"/>
      <c r="I50" s="1"/>
      <c r="J50" s="1"/>
      <c r="K50" s="1"/>
      <c r="L50" s="1"/>
      <c r="M50" s="1"/>
      <c r="N50" s="166"/>
      <c r="O50" s="312"/>
      <c r="P50" s="312">
        <f>IF(E50&gt;E6,"Er","")</f>
      </c>
      <c r="Q50" s="312">
        <f>IF(F50&gt;F6,"Er","")</f>
      </c>
      <c r="R50" s="312">
        <f>IF(G50&gt;G6,"Er","")</f>
      </c>
      <c r="S50" s="312">
        <f>IF(H50&gt;H6,"Er","")</f>
      </c>
    </row>
    <row r="51" spans="2:13" ht="15.75">
      <c r="B51" s="604" t="s">
        <v>72</v>
      </c>
      <c r="C51" s="605"/>
      <c r="D51" s="605"/>
      <c r="E51" s="605"/>
      <c r="F51" s="605"/>
      <c r="G51" s="605"/>
      <c r="H51" s="606"/>
      <c r="I51" s="1"/>
      <c r="J51" s="1"/>
      <c r="K51" s="1"/>
      <c r="L51" s="1"/>
      <c r="M51" s="1"/>
    </row>
    <row r="52" spans="2:13" ht="15.75" hidden="1">
      <c r="B52" s="100"/>
      <c r="C52" s="179"/>
      <c r="D52" s="384"/>
      <c r="E52" s="195">
        <v>6</v>
      </c>
      <c r="F52" s="195">
        <v>7</v>
      </c>
      <c r="G52" s="195">
        <v>8</v>
      </c>
      <c r="H52" s="196">
        <v>9</v>
      </c>
      <c r="I52" s="1"/>
      <c r="J52" s="1"/>
      <c r="K52" s="1"/>
      <c r="L52" s="1"/>
      <c r="M52" s="1"/>
    </row>
    <row r="53" spans="2:19" ht="15.75">
      <c r="B53" s="38" t="s">
        <v>292</v>
      </c>
      <c r="C53" s="179">
        <f>SUM(E53:H53)</f>
        <v>0</v>
      </c>
      <c r="D53" s="384">
        <v>1</v>
      </c>
      <c r="E53" s="195"/>
      <c r="F53" s="195"/>
      <c r="G53" s="195"/>
      <c r="H53" s="196"/>
      <c r="I53" s="1"/>
      <c r="J53" s="1"/>
      <c r="K53" s="1"/>
      <c r="L53" s="1"/>
      <c r="M53" s="1"/>
      <c r="O53" s="312">
        <f>IF(OR(AND(C53&lt;&gt;0,LopHoc_THCS!C8=0),AND(C53=0,LopHoc_THCS!C8&lt;&gt;0)),"Er","")</f>
      </c>
      <c r="P53" s="312">
        <f>IF(E53&gt;E6,"Er","")</f>
      </c>
      <c r="Q53" s="312">
        <f>IF(F53&gt;F6,"Er","")</f>
      </c>
      <c r="R53" s="312">
        <f>IF(G53&gt;G6,"Er","")</f>
      </c>
      <c r="S53" s="312">
        <f>IF(H53&gt;H6,"Er","")</f>
      </c>
    </row>
    <row r="54" spans="2:19" ht="15.75">
      <c r="B54" s="43" t="s">
        <v>293</v>
      </c>
      <c r="C54" s="176">
        <f>SUM(E54:H54)</f>
        <v>0</v>
      </c>
      <c r="D54" s="383">
        <v>2</v>
      </c>
      <c r="E54" s="177"/>
      <c r="F54" s="177"/>
      <c r="G54" s="177"/>
      <c r="H54" s="178"/>
      <c r="I54" s="1"/>
      <c r="J54" s="1"/>
      <c r="K54" s="1"/>
      <c r="L54" s="1"/>
      <c r="M54" s="1"/>
      <c r="O54" s="312">
        <f>IF(OR(AND(C54&lt;&gt;0,LopHoc_THCS!C9=0),AND(C54=0,LopHoc_THCS!C9&lt;&gt;0)),"Er","")</f>
      </c>
      <c r="P54" s="312">
        <f>IF(E54&gt;E6,"Er","")</f>
      </c>
      <c r="Q54" s="312">
        <f>IF(F54&gt;F6,"Er","")</f>
      </c>
      <c r="R54" s="312">
        <f>IF(G54&gt;G6,"Er","")</f>
      </c>
      <c r="S54" s="312">
        <f>IF(H54&gt;H6,"Er","")</f>
      </c>
    </row>
    <row r="55" spans="2:19" ht="15.75">
      <c r="B55" s="43" t="s">
        <v>298</v>
      </c>
      <c r="C55" s="176">
        <f>SUM(E55:H55)</f>
        <v>0</v>
      </c>
      <c r="D55" s="383">
        <v>5</v>
      </c>
      <c r="E55" s="177"/>
      <c r="F55" s="177"/>
      <c r="G55" s="177"/>
      <c r="H55" s="178"/>
      <c r="I55" s="1"/>
      <c r="J55" s="1"/>
      <c r="K55" s="1"/>
      <c r="L55" s="1"/>
      <c r="M55" s="1"/>
      <c r="O55" s="312">
        <f>IF(OR(AND(C55&lt;&gt;0,LopHoc_THCS!C10=0),AND(C55=0,LopHoc_THCS!C10&lt;&gt;0)),"Er","")</f>
      </c>
      <c r="P55" s="312">
        <f>IF(E55&gt;E6,"Er","")</f>
      </c>
      <c r="Q55" s="312">
        <f>IF(F55&gt;F6,"Er","")</f>
      </c>
      <c r="R55" s="312">
        <f>IF(G55&gt;G6,"Er","")</f>
      </c>
      <c r="S55" s="312">
        <f>IF(H55&gt;H6,"Er","")</f>
      </c>
    </row>
    <row r="56" spans="2:19" ht="15.75">
      <c r="B56" s="54" t="s">
        <v>294</v>
      </c>
      <c r="C56" s="182">
        <f>SUM(E56:H56)</f>
        <v>83</v>
      </c>
      <c r="D56" s="182">
        <v>4</v>
      </c>
      <c r="E56" s="183"/>
      <c r="F56" s="183"/>
      <c r="G56" s="183"/>
      <c r="H56" s="396">
        <v>83</v>
      </c>
      <c r="I56" s="1"/>
      <c r="J56" s="1"/>
      <c r="K56" s="1"/>
      <c r="L56" s="1"/>
      <c r="M56" s="1"/>
      <c r="O56" s="312">
        <f>IF(OR(AND(C56&lt;&gt;0,LopHoc_THCS!C12=0),AND(C56=0,LopHoc_THCS!C12&lt;&gt;0)),"Er","")</f>
      </c>
      <c r="P56" s="312">
        <f>IF(E56&gt;E6,"Er","")</f>
      </c>
      <c r="Q56" s="312">
        <f>IF(F56&gt;F6,"Er","")</f>
      </c>
      <c r="R56" s="312">
        <f>IF(G56&gt;G6,"Er","")</f>
      </c>
      <c r="S56" s="312">
        <f>IF(H56&gt;H6,"Er","")</f>
      </c>
    </row>
    <row r="57" spans="2:19" ht="15.75">
      <c r="B57" s="439" t="s">
        <v>377</v>
      </c>
      <c r="C57" s="383">
        <f aca="true" t="shared" si="2" ref="C57:C83">SUM(E57:H57)</f>
        <v>377</v>
      </c>
      <c r="D57" s="391"/>
      <c r="E57" s="170">
        <f>E6</f>
        <v>90</v>
      </c>
      <c r="F57" s="170">
        <f>F6</f>
        <v>87</v>
      </c>
      <c r="G57" s="170">
        <f>G6</f>
        <v>109</v>
      </c>
      <c r="H57" s="199">
        <f>H6</f>
        <v>91</v>
      </c>
      <c r="I57" s="1"/>
      <c r="J57" s="1"/>
      <c r="K57" s="1"/>
      <c r="L57" s="1"/>
      <c r="M57" s="1"/>
      <c r="O57" s="9"/>
      <c r="P57" s="9">
        <f>IF(AND(E57&lt;&gt;SUM(E59:E65),E57&lt;&gt;0),"Er","")</f>
      </c>
      <c r="Q57" s="9">
        <f>IF(AND(F57&lt;&gt;SUM(F59:F65),F57&lt;&gt;0),"Er","")</f>
      </c>
      <c r="R57" s="9">
        <f>IF(AND(G57&lt;&gt;SUM(G59:G65),G57&lt;&gt;0),"Er","")</f>
      </c>
      <c r="S57" s="9">
        <f>IF(AND(H57&lt;&gt;SUM(H59:H65),H57&lt;&gt;0),"Er","")</f>
      </c>
    </row>
    <row r="58" spans="2:19" ht="15.75" hidden="1">
      <c r="B58" s="91"/>
      <c r="C58" s="459"/>
      <c r="D58" s="384"/>
      <c r="E58" s="447">
        <v>6</v>
      </c>
      <c r="F58" s="447">
        <v>7</v>
      </c>
      <c r="G58" s="447">
        <v>8</v>
      </c>
      <c r="H58" s="448">
        <v>9</v>
      </c>
      <c r="I58" s="1"/>
      <c r="J58" s="1"/>
      <c r="K58" s="1"/>
      <c r="L58" s="1"/>
      <c r="M58" s="1"/>
      <c r="O58" s="8"/>
      <c r="P58" s="8"/>
      <c r="Q58" s="8"/>
      <c r="R58" s="8"/>
      <c r="S58" s="8"/>
    </row>
    <row r="59" spans="2:19" ht="15.75">
      <c r="B59" s="449" t="s">
        <v>344</v>
      </c>
      <c r="C59" s="176">
        <f t="shared" si="2"/>
        <v>0</v>
      </c>
      <c r="D59" s="384">
        <v>10</v>
      </c>
      <c r="E59" s="450"/>
      <c r="F59" s="451"/>
      <c r="G59" s="451"/>
      <c r="H59" s="452"/>
      <c r="I59" s="1"/>
      <c r="J59" s="1"/>
      <c r="K59" s="1"/>
      <c r="L59" s="1"/>
      <c r="M59" s="1"/>
      <c r="O59" s="9"/>
      <c r="P59" s="9">
        <f>IF(E59&gt;E6,"Er","")</f>
      </c>
      <c r="Q59" s="9">
        <f>IF(F59&gt;F6,"Er","")</f>
      </c>
      <c r="R59" s="9">
        <f>IF(G59&gt;G6,"Er","")</f>
      </c>
      <c r="S59" s="9">
        <f>IF(H59&gt;H6,"Er","")</f>
      </c>
    </row>
    <row r="60" spans="2:19" ht="15.75">
      <c r="B60" s="453" t="s">
        <v>345</v>
      </c>
      <c r="C60" s="176">
        <f t="shared" si="2"/>
        <v>90</v>
      </c>
      <c r="D60" s="444">
        <v>11</v>
      </c>
      <c r="E60" s="454">
        <v>90</v>
      </c>
      <c r="F60" s="394"/>
      <c r="G60" s="394"/>
      <c r="H60" s="396"/>
      <c r="I60" s="1"/>
      <c r="J60" s="1"/>
      <c r="K60" s="1"/>
      <c r="L60" s="1"/>
      <c r="M60" s="1"/>
      <c r="O60" s="9"/>
      <c r="P60" s="9">
        <f>IF(E60&gt;E6,"Er","")</f>
      </c>
      <c r="Q60" s="9">
        <f>IF(F60&gt;F6,"Er","")</f>
      </c>
      <c r="R60" s="9">
        <f>IF(G60&gt;G6,"Er","")</f>
      </c>
      <c r="S60" s="9">
        <f>IF(H60&gt;H6,"Er","")</f>
      </c>
    </row>
    <row r="61" spans="2:19" ht="15.75">
      <c r="B61" s="453" t="s">
        <v>346</v>
      </c>
      <c r="C61" s="176">
        <f t="shared" si="2"/>
        <v>85</v>
      </c>
      <c r="D61" s="444">
        <v>12</v>
      </c>
      <c r="E61" s="454"/>
      <c r="F61" s="394">
        <v>85</v>
      </c>
      <c r="G61" s="394"/>
      <c r="H61" s="396"/>
      <c r="I61" s="1"/>
      <c r="J61" s="1"/>
      <c r="K61" s="1"/>
      <c r="L61" s="1"/>
      <c r="M61" s="1"/>
      <c r="O61" s="9"/>
      <c r="P61" s="9">
        <f>IF(E61&gt;E6,"Er","")</f>
      </c>
      <c r="Q61" s="9">
        <f>IF(F61&gt;F6,"Er","")</f>
      </c>
      <c r="R61" s="9">
        <f>IF(G61&gt;G6,"Er","")</f>
      </c>
      <c r="S61" s="9">
        <f>IF(H61&gt;H6,"Er","")</f>
      </c>
    </row>
    <row r="62" spans="2:19" ht="15.75">
      <c r="B62" s="453" t="s">
        <v>347</v>
      </c>
      <c r="C62" s="176">
        <f t="shared" si="2"/>
        <v>105</v>
      </c>
      <c r="D62" s="444">
        <v>13</v>
      </c>
      <c r="E62" s="454"/>
      <c r="F62" s="394">
        <v>2</v>
      </c>
      <c r="G62" s="394">
        <v>103</v>
      </c>
      <c r="H62" s="396"/>
      <c r="I62" s="1"/>
      <c r="J62" s="1"/>
      <c r="K62" s="1"/>
      <c r="L62" s="1"/>
      <c r="M62" s="1"/>
      <c r="O62" s="9"/>
      <c r="P62" s="9">
        <f>IF(E62&gt;E6,"Er","")</f>
      </c>
      <c r="Q62" s="9">
        <f>IF(F62&gt;F6,"Er","")</f>
      </c>
      <c r="R62" s="9">
        <f>IF(G62&gt;G6,"Er","")</f>
      </c>
      <c r="S62" s="9">
        <f>IF(H62&gt;H6,"Er","")</f>
      </c>
    </row>
    <row r="63" spans="2:19" ht="15.75">
      <c r="B63" s="453" t="s">
        <v>348</v>
      </c>
      <c r="C63" s="176">
        <f t="shared" si="2"/>
        <v>94</v>
      </c>
      <c r="D63" s="444">
        <v>14</v>
      </c>
      <c r="E63" s="454"/>
      <c r="F63" s="394"/>
      <c r="G63" s="394">
        <v>5</v>
      </c>
      <c r="H63" s="396">
        <v>89</v>
      </c>
      <c r="I63" s="1"/>
      <c r="J63" s="1"/>
      <c r="K63" s="1"/>
      <c r="L63" s="1"/>
      <c r="M63" s="1"/>
      <c r="O63" s="9"/>
      <c r="P63" s="9">
        <f>IF(E63&gt;E6,"Er","")</f>
      </c>
      <c r="Q63" s="9">
        <f>IF(F63&gt;F6,"Er","")</f>
      </c>
      <c r="R63" s="9">
        <f>IF(G63&gt;G6,"Er","")</f>
      </c>
      <c r="S63" s="9">
        <f>IF(H63&gt;H6,"Er","")</f>
      </c>
    </row>
    <row r="64" spans="2:19" ht="15.75">
      <c r="B64" s="453" t="s">
        <v>349</v>
      </c>
      <c r="C64" s="176">
        <f t="shared" si="2"/>
        <v>3</v>
      </c>
      <c r="D64" s="444">
        <v>15</v>
      </c>
      <c r="E64" s="454"/>
      <c r="F64" s="394"/>
      <c r="G64" s="394">
        <v>1</v>
      </c>
      <c r="H64" s="396">
        <v>2</v>
      </c>
      <c r="I64" s="1"/>
      <c r="J64" s="1"/>
      <c r="K64" s="1"/>
      <c r="L64" s="1"/>
      <c r="M64" s="1"/>
      <c r="O64" s="9"/>
      <c r="P64" s="9">
        <f>IF(E64&gt;E6,"Er","")</f>
      </c>
      <c r="Q64" s="9">
        <f>IF(F64&gt;F6,"Er","")</f>
      </c>
      <c r="R64" s="9">
        <f>IF(G64&gt;G6,"Er","")</f>
      </c>
      <c r="S64" s="9">
        <f>IF(H64&gt;H6,"Er","")</f>
      </c>
    </row>
    <row r="65" spans="2:19" ht="15.75">
      <c r="B65" s="453" t="s">
        <v>392</v>
      </c>
      <c r="C65" s="176">
        <f t="shared" si="2"/>
        <v>0</v>
      </c>
      <c r="D65" s="444">
        <v>16</v>
      </c>
      <c r="E65" s="454"/>
      <c r="F65" s="394"/>
      <c r="G65" s="394"/>
      <c r="H65" s="396"/>
      <c r="I65" s="1"/>
      <c r="J65" s="1"/>
      <c r="K65" s="1"/>
      <c r="L65" s="1"/>
      <c r="M65" s="1"/>
      <c r="O65" s="9"/>
      <c r="P65" s="9">
        <f>IF(E65&gt;E6,"Er","")</f>
      </c>
      <c r="Q65" s="9">
        <f>IF(F65&gt;F6,"Er","")</f>
      </c>
      <c r="R65" s="9">
        <f>IF(G65&gt;G6,"Er","")</f>
      </c>
      <c r="S65" s="9">
        <f>IF(H65&gt;H6,"Er","")</f>
      </c>
    </row>
    <row r="66" spans="2:19" ht="15.75">
      <c r="B66" s="439" t="s">
        <v>378</v>
      </c>
      <c r="C66" s="170">
        <f t="shared" si="2"/>
        <v>170</v>
      </c>
      <c r="D66" s="391"/>
      <c r="E66" s="170">
        <f>E7</f>
        <v>39</v>
      </c>
      <c r="F66" s="170">
        <f>F7</f>
        <v>36</v>
      </c>
      <c r="G66" s="170">
        <f>G7</f>
        <v>50</v>
      </c>
      <c r="H66" s="199">
        <f>H7</f>
        <v>45</v>
      </c>
      <c r="I66" s="1"/>
      <c r="J66" s="1"/>
      <c r="K66" s="1"/>
      <c r="L66" s="1"/>
      <c r="M66" s="1"/>
      <c r="O66" s="9"/>
      <c r="P66" s="9">
        <f>IF(AND(E66&lt;&gt;SUM(E68:E74),E66&lt;&gt;0),"Er","")</f>
      </c>
      <c r="Q66" s="9">
        <f>IF(AND(F66&lt;&gt;SUM(F68:F74),F66&lt;&gt;0),"Er","")</f>
      </c>
      <c r="R66" s="9">
        <f>IF(AND(G66&lt;&gt;SUM(G68:G74),G66&lt;&gt;0),"Er","")</f>
      </c>
      <c r="S66" s="9">
        <f>IF(AND(H66&lt;&gt;SUM(H68:H74),H66&lt;&gt;0),"Er","")</f>
      </c>
    </row>
    <row r="67" spans="2:19" ht="15.75" hidden="1">
      <c r="B67" s="91"/>
      <c r="C67" s="459"/>
      <c r="D67" s="384"/>
      <c r="E67" s="447">
        <v>6</v>
      </c>
      <c r="F67" s="447">
        <v>7</v>
      </c>
      <c r="G67" s="447">
        <v>8</v>
      </c>
      <c r="H67" s="448">
        <v>9</v>
      </c>
      <c r="I67" s="1"/>
      <c r="J67" s="1"/>
      <c r="K67" s="1"/>
      <c r="L67" s="1"/>
      <c r="M67" s="1"/>
      <c r="O67" s="8"/>
      <c r="P67" s="8"/>
      <c r="Q67" s="8"/>
      <c r="R67" s="8"/>
      <c r="S67" s="8"/>
    </row>
    <row r="68" spans="2:19" ht="15.75">
      <c r="B68" s="449" t="s">
        <v>344</v>
      </c>
      <c r="C68" s="176">
        <f t="shared" si="2"/>
        <v>0</v>
      </c>
      <c r="D68" s="384">
        <v>10</v>
      </c>
      <c r="E68" s="450"/>
      <c r="F68" s="451"/>
      <c r="G68" s="451"/>
      <c r="H68" s="452"/>
      <c r="I68" s="1"/>
      <c r="J68" s="1"/>
      <c r="K68" s="1"/>
      <c r="L68" s="1"/>
      <c r="M68" s="1"/>
      <c r="O68" s="9"/>
      <c r="P68" s="9">
        <f>IF(E68&gt;E6,"Er","")</f>
      </c>
      <c r="Q68" s="9">
        <f>IF(F68&gt;F6,"Er","")</f>
      </c>
      <c r="R68" s="9">
        <f>IF(G68&gt;G6,"Er","")</f>
      </c>
      <c r="S68" s="9">
        <f>IF(H68&gt;H6,"Er","")</f>
      </c>
    </row>
    <row r="69" spans="2:19" ht="15.75">
      <c r="B69" s="453" t="s">
        <v>345</v>
      </c>
      <c r="C69" s="176">
        <f t="shared" si="2"/>
        <v>39</v>
      </c>
      <c r="D69" s="444">
        <v>11</v>
      </c>
      <c r="E69" s="454">
        <v>39</v>
      </c>
      <c r="F69" s="394"/>
      <c r="G69" s="394"/>
      <c r="H69" s="396"/>
      <c r="I69" s="1"/>
      <c r="J69" s="1"/>
      <c r="K69" s="1"/>
      <c r="L69" s="1"/>
      <c r="M69" s="1"/>
      <c r="O69" s="9"/>
      <c r="P69" s="9">
        <f>IF(E69&gt;E6,"Er","")</f>
      </c>
      <c r="Q69" s="9">
        <f>IF(F69&gt;F6,"Er","")</f>
      </c>
      <c r="R69" s="9">
        <f>IF(G69&gt;G6,"Er","")</f>
      </c>
      <c r="S69" s="9">
        <f>IF(H69&gt;H6,"Er","")</f>
      </c>
    </row>
    <row r="70" spans="2:19" ht="15.75">
      <c r="B70" s="453" t="s">
        <v>346</v>
      </c>
      <c r="C70" s="176">
        <f t="shared" si="2"/>
        <v>36</v>
      </c>
      <c r="D70" s="444">
        <v>12</v>
      </c>
      <c r="E70" s="454"/>
      <c r="F70" s="394">
        <v>36</v>
      </c>
      <c r="G70" s="394"/>
      <c r="H70" s="396"/>
      <c r="I70" s="1"/>
      <c r="J70" s="1"/>
      <c r="K70" s="1"/>
      <c r="L70" s="1"/>
      <c r="M70" s="1"/>
      <c r="O70" s="9"/>
      <c r="P70" s="9">
        <f>IF(E70&gt;E6,"Er","")</f>
      </c>
      <c r="Q70" s="9">
        <f>IF(F70&gt;F6,"Er","")</f>
      </c>
      <c r="R70" s="9">
        <f>IF(G70&gt;G6,"Er","")</f>
      </c>
      <c r="S70" s="9">
        <f>IF(H70&gt;H6,"Er","")</f>
      </c>
    </row>
    <row r="71" spans="2:19" ht="15.75">
      <c r="B71" s="453" t="s">
        <v>347</v>
      </c>
      <c r="C71" s="176">
        <f t="shared" si="2"/>
        <v>50</v>
      </c>
      <c r="D71" s="444">
        <v>13</v>
      </c>
      <c r="E71" s="454"/>
      <c r="F71" s="394"/>
      <c r="G71" s="394">
        <v>50</v>
      </c>
      <c r="H71" s="396"/>
      <c r="I71" s="1"/>
      <c r="J71" s="1"/>
      <c r="K71" s="1"/>
      <c r="L71" s="1"/>
      <c r="M71" s="1"/>
      <c r="O71" s="9"/>
      <c r="P71" s="9">
        <f>IF(E71&gt;E6,"Er","")</f>
      </c>
      <c r="Q71" s="9">
        <f>IF(F71&gt;F6,"Er","")</f>
      </c>
      <c r="R71" s="9">
        <f>IF(G71&gt;G6,"Er","")</f>
      </c>
      <c r="S71" s="9">
        <f>IF(H71&gt;H6,"Er","")</f>
      </c>
    </row>
    <row r="72" spans="2:19" ht="15.75">
      <c r="B72" s="453" t="s">
        <v>348</v>
      </c>
      <c r="C72" s="176">
        <f t="shared" si="2"/>
        <v>44</v>
      </c>
      <c r="D72" s="444">
        <v>14</v>
      </c>
      <c r="E72" s="454"/>
      <c r="F72" s="394"/>
      <c r="G72" s="394"/>
      <c r="H72" s="396">
        <v>44</v>
      </c>
      <c r="I72" s="1"/>
      <c r="J72" s="1"/>
      <c r="K72" s="1"/>
      <c r="L72" s="1"/>
      <c r="M72" s="1"/>
      <c r="O72" s="9"/>
      <c r="P72" s="9">
        <f>IF(E72&gt;E6,"Er","")</f>
      </c>
      <c r="Q72" s="9">
        <f>IF(F72&gt;F6,"Er","")</f>
      </c>
      <c r="R72" s="9">
        <f>IF(G72&gt;G6,"Er","")</f>
      </c>
      <c r="S72" s="9">
        <f>IF(H72&gt;H6,"Er","")</f>
      </c>
    </row>
    <row r="73" spans="2:19" ht="15.75">
      <c r="B73" s="453" t="s">
        <v>349</v>
      </c>
      <c r="C73" s="176">
        <f t="shared" si="2"/>
        <v>1</v>
      </c>
      <c r="D73" s="444">
        <v>15</v>
      </c>
      <c r="E73" s="454"/>
      <c r="F73" s="394"/>
      <c r="G73" s="394"/>
      <c r="H73" s="396">
        <v>1</v>
      </c>
      <c r="I73" s="1"/>
      <c r="J73" s="1"/>
      <c r="K73" s="1"/>
      <c r="L73" s="1"/>
      <c r="M73" s="1"/>
      <c r="O73" s="9"/>
      <c r="P73" s="9">
        <f>IF(E73&gt;E6,"Er","")</f>
      </c>
      <c r="Q73" s="9">
        <f>IF(F73&gt;F6,"Er","")</f>
      </c>
      <c r="R73" s="9">
        <f>IF(G73&gt;G6,"Er","")</f>
      </c>
      <c r="S73" s="9">
        <f>IF(H73&gt;H6,"Er","")</f>
      </c>
    </row>
    <row r="74" spans="2:19" ht="15.75">
      <c r="B74" s="453" t="s">
        <v>392</v>
      </c>
      <c r="C74" s="176">
        <f t="shared" si="2"/>
        <v>0</v>
      </c>
      <c r="D74" s="444">
        <v>16</v>
      </c>
      <c r="E74" s="454"/>
      <c r="F74" s="394"/>
      <c r="G74" s="394"/>
      <c r="H74" s="396"/>
      <c r="I74" s="1"/>
      <c r="J74" s="1"/>
      <c r="K74" s="1"/>
      <c r="L74" s="1"/>
      <c r="M74" s="1"/>
      <c r="O74" s="9"/>
      <c r="P74" s="9">
        <f>IF(E74&gt;E6,"Er","")</f>
      </c>
      <c r="Q74" s="9">
        <f>IF(F74&gt;F6,"Er","")</f>
      </c>
      <c r="R74" s="9">
        <f>IF(G74&gt;G6,"Er","")</f>
      </c>
      <c r="S74" s="9">
        <f>IF(H74&gt;H6,"Er","")</f>
      </c>
    </row>
    <row r="75" spans="2:19" ht="15.75">
      <c r="B75" s="439" t="s">
        <v>379</v>
      </c>
      <c r="C75" s="170">
        <f t="shared" si="2"/>
        <v>0</v>
      </c>
      <c r="D75" s="391"/>
      <c r="E75" s="170">
        <f>E8</f>
        <v>0</v>
      </c>
      <c r="F75" s="170">
        <f>F8</f>
        <v>0</v>
      </c>
      <c r="G75" s="170">
        <f>G8</f>
        <v>0</v>
      </c>
      <c r="H75" s="199">
        <f>H8</f>
        <v>0</v>
      </c>
      <c r="I75" s="1"/>
      <c r="J75" s="1"/>
      <c r="K75" s="1"/>
      <c r="L75" s="1"/>
      <c r="M75" s="1"/>
      <c r="O75" s="9"/>
      <c r="P75" s="9">
        <f>IF(AND(E75&lt;&gt;SUM(E77:E83),E75&lt;&gt;0),"Er","")</f>
      </c>
      <c r="Q75" s="9">
        <f>IF(AND(F75&lt;&gt;SUM(F77:F83),F75&lt;&gt;0),"Er","")</f>
      </c>
      <c r="R75" s="9">
        <f>IF(AND(G75&lt;&gt;SUM(G77:G83),G75&lt;&gt;0),"Er","")</f>
      </c>
      <c r="S75" s="9">
        <f>IF(AND(H75&lt;&gt;SUM(H77:H83),H75&lt;&gt;0),"Er","")</f>
      </c>
    </row>
    <row r="76" spans="2:19" ht="15.75" hidden="1">
      <c r="B76" s="91"/>
      <c r="C76" s="459"/>
      <c r="D76" s="384"/>
      <c r="E76" s="447">
        <v>6</v>
      </c>
      <c r="F76" s="447">
        <v>7</v>
      </c>
      <c r="G76" s="447">
        <v>8</v>
      </c>
      <c r="H76" s="448">
        <v>9</v>
      </c>
      <c r="I76" s="1"/>
      <c r="J76" s="1"/>
      <c r="K76" s="1"/>
      <c r="L76" s="1"/>
      <c r="M76" s="1"/>
      <c r="O76" s="8"/>
      <c r="P76" s="8"/>
      <c r="Q76" s="8"/>
      <c r="R76" s="8"/>
      <c r="S76" s="8"/>
    </row>
    <row r="77" spans="2:19" ht="15.75">
      <c r="B77" s="449" t="s">
        <v>344</v>
      </c>
      <c r="C77" s="176">
        <f t="shared" si="2"/>
        <v>0</v>
      </c>
      <c r="D77" s="384">
        <v>10</v>
      </c>
      <c r="E77" s="450"/>
      <c r="F77" s="451"/>
      <c r="G77" s="451"/>
      <c r="H77" s="452"/>
      <c r="I77" s="1"/>
      <c r="J77" s="1"/>
      <c r="K77" s="1"/>
      <c r="L77" s="1"/>
      <c r="M77" s="1"/>
      <c r="O77" s="9"/>
      <c r="P77" s="9">
        <f>IF(E77&gt;E6,"Er","")</f>
      </c>
      <c r="Q77" s="9">
        <f>IF(F77&gt;F6,"Er","")</f>
      </c>
      <c r="R77" s="9">
        <f>IF(G77&gt;G6,"Er","")</f>
      </c>
      <c r="S77" s="9">
        <f>IF(H77&gt;H6,"Er","")</f>
      </c>
    </row>
    <row r="78" spans="2:19" ht="15.75">
      <c r="B78" s="453" t="s">
        <v>345</v>
      </c>
      <c r="C78" s="176">
        <f t="shared" si="2"/>
        <v>0</v>
      </c>
      <c r="D78" s="444">
        <v>11</v>
      </c>
      <c r="E78" s="454"/>
      <c r="F78" s="394"/>
      <c r="G78" s="394"/>
      <c r="H78" s="396"/>
      <c r="I78" s="1"/>
      <c r="J78" s="1"/>
      <c r="K78" s="1"/>
      <c r="L78" s="1"/>
      <c r="M78" s="1"/>
      <c r="O78" s="9"/>
      <c r="P78" s="9">
        <f>IF(E78&gt;E6,"Er","")</f>
      </c>
      <c r="Q78" s="9">
        <f>IF(F78&gt;F6,"Er","")</f>
      </c>
      <c r="R78" s="9">
        <f>IF(G78&gt;G6,"Er","")</f>
      </c>
      <c r="S78" s="9">
        <f>IF(H78&gt;H6,"Er","")</f>
      </c>
    </row>
    <row r="79" spans="2:19" ht="15.75">
      <c r="B79" s="453" t="s">
        <v>346</v>
      </c>
      <c r="C79" s="176">
        <f t="shared" si="2"/>
        <v>0</v>
      </c>
      <c r="D79" s="444">
        <v>12</v>
      </c>
      <c r="E79" s="454"/>
      <c r="F79" s="394"/>
      <c r="G79" s="394"/>
      <c r="H79" s="396"/>
      <c r="I79" s="1"/>
      <c r="J79" s="1"/>
      <c r="K79" s="1"/>
      <c r="L79" s="1"/>
      <c r="M79" s="1"/>
      <c r="O79" s="9"/>
      <c r="P79" s="9">
        <f>IF(E79&gt;E6,"Er","")</f>
      </c>
      <c r="Q79" s="9">
        <f>IF(F79&gt;F6,"Er","")</f>
      </c>
      <c r="R79" s="9">
        <f>IF(G79&gt;G6,"Er","")</f>
      </c>
      <c r="S79" s="9">
        <f>IF(H79&gt;H6,"Er","")</f>
      </c>
    </row>
    <row r="80" spans="2:19" ht="15.75">
      <c r="B80" s="453" t="s">
        <v>347</v>
      </c>
      <c r="C80" s="176">
        <f t="shared" si="2"/>
        <v>0</v>
      </c>
      <c r="D80" s="444">
        <v>13</v>
      </c>
      <c r="E80" s="454"/>
      <c r="F80" s="394"/>
      <c r="G80" s="394"/>
      <c r="H80" s="396"/>
      <c r="I80" s="1"/>
      <c r="J80" s="1"/>
      <c r="K80" s="1"/>
      <c r="L80" s="1"/>
      <c r="M80" s="1"/>
      <c r="O80" s="9"/>
      <c r="P80" s="9">
        <f>IF(E80&gt;E6,"Er","")</f>
      </c>
      <c r="Q80" s="9">
        <f>IF(F80&gt;F6,"Er","")</f>
      </c>
      <c r="R80" s="9">
        <f>IF(G80&gt;G6,"Er","")</f>
      </c>
      <c r="S80" s="9">
        <f>IF(H80&gt;H6,"Er","")</f>
      </c>
    </row>
    <row r="81" spans="2:19" ht="15.75">
      <c r="B81" s="453" t="s">
        <v>348</v>
      </c>
      <c r="C81" s="176">
        <f t="shared" si="2"/>
        <v>0</v>
      </c>
      <c r="D81" s="444">
        <v>14</v>
      </c>
      <c r="E81" s="454"/>
      <c r="F81" s="394"/>
      <c r="G81" s="394"/>
      <c r="H81" s="396"/>
      <c r="I81" s="1"/>
      <c r="J81" s="1"/>
      <c r="K81" s="1"/>
      <c r="L81" s="1"/>
      <c r="M81" s="1"/>
      <c r="O81" s="9"/>
      <c r="P81" s="9">
        <f>IF(E81&gt;E6,"Er","")</f>
      </c>
      <c r="Q81" s="9">
        <f>IF(F81&gt;F6,"Er","")</f>
      </c>
      <c r="R81" s="9">
        <f>IF(G81&gt;G6,"Er","")</f>
      </c>
      <c r="S81" s="9">
        <f>IF(H81&gt;H6,"Er","")</f>
      </c>
    </row>
    <row r="82" spans="2:19" ht="15.75">
      <c r="B82" s="453" t="s">
        <v>349</v>
      </c>
      <c r="C82" s="176">
        <f t="shared" si="2"/>
        <v>0</v>
      </c>
      <c r="D82" s="444">
        <v>15</v>
      </c>
      <c r="E82" s="454"/>
      <c r="F82" s="394"/>
      <c r="G82" s="394"/>
      <c r="H82" s="396"/>
      <c r="I82" s="1"/>
      <c r="J82" s="1"/>
      <c r="K82" s="1"/>
      <c r="L82" s="1"/>
      <c r="M82" s="1"/>
      <c r="O82" s="9"/>
      <c r="P82" s="9">
        <f>IF(E82&gt;E6,"Er","")</f>
      </c>
      <c r="Q82" s="9">
        <f>IF(F82&gt;F6,"Er","")</f>
      </c>
      <c r="R82" s="9">
        <f>IF(G82&gt;G6,"Er","")</f>
      </c>
      <c r="S82" s="9">
        <f>IF(H82&gt;H6,"Er","")</f>
      </c>
    </row>
    <row r="83" spans="2:19" ht="16.5" thickBot="1">
      <c r="B83" s="455" t="s">
        <v>392</v>
      </c>
      <c r="C83" s="197">
        <f t="shared" si="2"/>
        <v>0</v>
      </c>
      <c r="D83" s="197">
        <v>16</v>
      </c>
      <c r="E83" s="456"/>
      <c r="F83" s="457"/>
      <c r="G83" s="457"/>
      <c r="H83" s="458"/>
      <c r="I83" s="1"/>
      <c r="J83" s="1"/>
      <c r="K83" s="1"/>
      <c r="L83" s="1"/>
      <c r="M83" s="1"/>
      <c r="O83" s="9"/>
      <c r="P83" s="9">
        <f>IF(E83&gt;E6,"Er","")</f>
      </c>
      <c r="Q83" s="9">
        <f>IF(F83&gt;F6,"Er","")</f>
      </c>
      <c r="R83" s="9">
        <f>IF(G83&gt;G6,"Er","")</f>
      </c>
      <c r="S83" s="9">
        <f>IF(H83&gt;H6,"Er","")</f>
      </c>
    </row>
    <row r="84" spans="3:19" ht="16.5" thickBo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Q84" s="1"/>
      <c r="R84" s="1"/>
      <c r="S84" s="1"/>
    </row>
    <row r="85" spans="2:19" ht="15.75">
      <c r="B85" s="597" t="s">
        <v>390</v>
      </c>
      <c r="C85" s="599" t="s">
        <v>54</v>
      </c>
      <c r="D85" s="609"/>
      <c r="E85" s="601" t="s">
        <v>4</v>
      </c>
      <c r="F85" s="602"/>
      <c r="G85" s="602"/>
      <c r="H85" s="611"/>
      <c r="I85" s="492"/>
      <c r="J85" s="492"/>
      <c r="K85" s="607" t="s">
        <v>55</v>
      </c>
      <c r="L85" s="607"/>
      <c r="M85" s="608"/>
      <c r="O85" s="1"/>
      <c r="P85" s="1"/>
      <c r="Q85" s="1"/>
      <c r="R85" s="1"/>
      <c r="S85" s="1"/>
    </row>
    <row r="86" spans="2:19" ht="15.75">
      <c r="B86" s="598"/>
      <c r="C86" s="600"/>
      <c r="D86" s="610"/>
      <c r="E86" s="168" t="s">
        <v>66</v>
      </c>
      <c r="F86" s="168" t="s">
        <v>67</v>
      </c>
      <c r="G86" s="168" t="s">
        <v>68</v>
      </c>
      <c r="H86" s="498" t="s">
        <v>69</v>
      </c>
      <c r="I86" s="494"/>
      <c r="J86" s="493"/>
      <c r="K86" s="22" t="s">
        <v>57</v>
      </c>
      <c r="L86" s="22" t="s">
        <v>58</v>
      </c>
      <c r="M86" s="499" t="s">
        <v>391</v>
      </c>
      <c r="O86" s="1"/>
      <c r="P86" s="1"/>
      <c r="Q86" s="1"/>
      <c r="R86" s="1"/>
      <c r="S86" s="1"/>
    </row>
    <row r="87" spans="2:19" ht="15.75" hidden="1">
      <c r="B87" s="487"/>
      <c r="C87" s="488"/>
      <c r="D87" s="503"/>
      <c r="E87" s="168">
        <v>6</v>
      </c>
      <c r="F87" s="168">
        <v>7</v>
      </c>
      <c r="G87" s="168">
        <v>8</v>
      </c>
      <c r="H87" s="168">
        <v>9</v>
      </c>
      <c r="I87" s="495"/>
      <c r="J87" s="496"/>
      <c r="K87" s="495"/>
      <c r="L87" s="495"/>
      <c r="M87" s="497"/>
      <c r="N87" s="166"/>
      <c r="O87" s="1"/>
      <c r="P87" s="1"/>
      <c r="Q87" s="1"/>
      <c r="R87" s="1"/>
      <c r="S87" s="1"/>
    </row>
    <row r="88" spans="2:23" s="463" customFormat="1" ht="18.75">
      <c r="B88" s="489" t="s">
        <v>277</v>
      </c>
      <c r="C88" s="179">
        <f aca="true" t="shared" si="3" ref="C88:C117">SUM(E88:H88)</f>
        <v>9</v>
      </c>
      <c r="D88" s="179">
        <v>-99</v>
      </c>
      <c r="E88" s="179">
        <f>SUM(E89,E100,E110)</f>
        <v>2</v>
      </c>
      <c r="F88" s="179">
        <f>SUM(F89,F100,F110)</f>
        <v>2</v>
      </c>
      <c r="G88" s="179">
        <f>SUM(G89,G100,G110)</f>
        <v>1</v>
      </c>
      <c r="H88" s="179">
        <f>SUM(H89,H100,H110)</f>
        <v>4</v>
      </c>
      <c r="I88" s="179">
        <v>-99</v>
      </c>
      <c r="J88" s="500">
        <f>SUM(J89,J100,J110)</f>
        <v>9</v>
      </c>
      <c r="K88" s="191">
        <f>SUM(K89,K100,K110)</f>
        <v>5</v>
      </c>
      <c r="L88" s="179">
        <f>SUM(L89,L100,L110)</f>
        <v>0</v>
      </c>
      <c r="M88" s="504">
        <f>SUM(M89,M100,M110)</f>
        <v>0</v>
      </c>
      <c r="N88" s="505"/>
      <c r="O88" s="345">
        <f>IF(OR(C88&lt;K88,C88&lt;L88,C88&lt;M88),"Er","")</f>
      </c>
      <c r="P88" s="345">
        <f>IF(OR(E88&gt;C88,E88&lt;&gt;SUM(E89,E100,E110)),"Er","")</f>
      </c>
      <c r="Q88" s="345">
        <f>IF(OR(F88&gt;C88,F88&lt;&gt;SUM(F89,F100,F110)),"Er","")</f>
      </c>
      <c r="R88" s="345">
        <f>IF(OR(G88&gt;C88,G88&lt;&gt;SUM(G89,G100,G110)),"Er","")</f>
      </c>
      <c r="S88" s="345">
        <f>IF(OR(H88&gt;C88,H88&lt;&gt;SUM(H89,H100,H110)),"Er","")</f>
      </c>
      <c r="T88" s="345">
        <f>IF(OR(K88&gt;C88,K88&lt;&gt;SUM(K89,K100,K110)),"Er","")</f>
      </c>
      <c r="U88" s="345">
        <f>IF(OR(L88&gt;C88,L88&lt;&gt;SUM(L89,L100,L110)),"Er","")</f>
      </c>
      <c r="V88" s="345">
        <f>IF(OR(M88&gt;C88,M88&gt;K88,M88&gt;L88,M88&lt;&gt;SUM(M89,M100,M110)),"Er","")</f>
      </c>
      <c r="W88" s="1"/>
    </row>
    <row r="89" spans="2:22" ht="15.75">
      <c r="B89" s="460" t="s">
        <v>351</v>
      </c>
      <c r="C89" s="179">
        <f t="shared" si="3"/>
        <v>9</v>
      </c>
      <c r="D89" s="384"/>
      <c r="E89" s="179">
        <f>SUM(E90:E99)</f>
        <v>2</v>
      </c>
      <c r="F89" s="179">
        <f>SUM(F90:F99)</f>
        <v>2</v>
      </c>
      <c r="G89" s="179">
        <f>SUM(G90:G99)</f>
        <v>1</v>
      </c>
      <c r="H89" s="179">
        <f>SUM(H90:H99)</f>
        <v>4</v>
      </c>
      <c r="I89" s="384"/>
      <c r="J89" s="501">
        <f>SUM(J90:J99)</f>
        <v>9</v>
      </c>
      <c r="K89" s="501">
        <f>SUM(K90:K99)</f>
        <v>5</v>
      </c>
      <c r="L89" s="501">
        <f>SUM(L90:L99)</f>
        <v>0</v>
      </c>
      <c r="M89" s="501">
        <f>SUM(M90:M99)</f>
        <v>0</v>
      </c>
      <c r="N89" s="166"/>
      <c r="O89" s="345">
        <f aca="true" t="shared" si="4" ref="O89:O110">IF(OR(C89&lt;K89,C89&lt;L89,C89&lt;M89),"Er","")</f>
      </c>
      <c r="P89" s="345">
        <f>IF(OR(E89&gt;E88,E89&lt;&gt;SUM(E90:E99)),"Er","")</f>
      </c>
      <c r="Q89" s="345">
        <f>IF(OR(F89&gt;F88,F89&lt;&gt;SUM(F90:F99)),"Er","")</f>
      </c>
      <c r="R89" s="345">
        <f>IF(OR(G89&gt;G88,G89&lt;&gt;SUM(G90:G99)),"Er","")</f>
      </c>
      <c r="S89" s="345">
        <f>IF(OR(H89&gt;H88,H89&lt;&gt;SUM(H90:H99)),"Er","")</f>
      </c>
      <c r="T89" s="345">
        <f>IF(OR(K89&gt;K88,K89&lt;&gt;SUM(K90:K99)),"Er","")</f>
      </c>
      <c r="U89" s="345">
        <f>IF(OR(L89&gt;L88,L89&lt;&gt;SUM(L90:L99)),"Er","")</f>
      </c>
      <c r="V89" s="345">
        <f>IF(OR(M89&gt;M88,M89&gt;K89,M89&gt;L89,M89&lt;&gt;SUM(M90:M99)),"Er","")</f>
      </c>
    </row>
    <row r="90" spans="2:22" ht="15.75">
      <c r="B90" s="461" t="s">
        <v>357</v>
      </c>
      <c r="C90" s="384">
        <f t="shared" si="3"/>
        <v>0</v>
      </c>
      <c r="D90" s="384">
        <v>8</v>
      </c>
      <c r="E90" s="180"/>
      <c r="F90" s="180"/>
      <c r="G90" s="180"/>
      <c r="H90" s="195"/>
      <c r="I90" s="384">
        <v>8</v>
      </c>
      <c r="J90" s="502">
        <f>IF(SUM(C90)&lt;&gt;0,SUM(C90),"")</f>
      </c>
      <c r="K90" s="180"/>
      <c r="L90" s="174"/>
      <c r="M90" s="181"/>
      <c r="N90" s="166"/>
      <c r="O90" s="345">
        <f t="shared" si="4"/>
      </c>
      <c r="P90" s="345">
        <f>IF(E90&gt;E6,"Er","")</f>
      </c>
      <c r="Q90" s="345">
        <f>IF(F90&gt;F6,"Er","")</f>
      </c>
      <c r="R90" s="345">
        <f>IF(G90&gt;G6,"Er","")</f>
      </c>
      <c r="S90" s="345">
        <f>IF(H90&gt;H6,"Er","")</f>
      </c>
      <c r="T90" s="345">
        <f>IF(K90&gt;C90,"Er","")</f>
      </c>
      <c r="U90" s="345">
        <f>IF(L90&gt;C90,"Er","")</f>
      </c>
      <c r="V90" s="345">
        <f aca="true" t="shared" si="5" ref="V90:V99">IF(OR(M90&gt;C90,M90&gt;K90,M90&gt;L90),"Er","")</f>
      </c>
    </row>
    <row r="91" spans="2:22" ht="15.75">
      <c r="B91" s="461" t="s">
        <v>358</v>
      </c>
      <c r="C91" s="383">
        <f t="shared" si="3"/>
        <v>0</v>
      </c>
      <c r="D91" s="383">
        <v>9</v>
      </c>
      <c r="E91" s="177"/>
      <c r="F91" s="177"/>
      <c r="G91" s="177"/>
      <c r="H91" s="177"/>
      <c r="I91" s="383">
        <v>9</v>
      </c>
      <c r="J91" s="502">
        <f aca="true" t="shared" si="6" ref="J91:J99">IF(SUM(C91)&lt;&gt;0,SUM(C91),"")</f>
      </c>
      <c r="K91" s="177"/>
      <c r="L91" s="177"/>
      <c r="M91" s="178"/>
      <c r="N91" s="166"/>
      <c r="O91" s="345">
        <f t="shared" si="4"/>
      </c>
      <c r="P91" s="345">
        <f>IF(E91&gt;E6,"Er","")</f>
      </c>
      <c r="Q91" s="345">
        <f>IF(F91&gt;F6,"Er","")</f>
      </c>
      <c r="R91" s="345">
        <f>IF(G91&gt;G6,"Er","")</f>
      </c>
      <c r="S91" s="345">
        <f>IF(H91&gt;H6,"Er","")</f>
      </c>
      <c r="T91" s="345">
        <f>IF(K91&gt;C91,"Er","")</f>
      </c>
      <c r="U91" s="345">
        <f>IF(L91&gt;C91,"Er","")</f>
      </c>
      <c r="V91" s="345">
        <f t="shared" si="5"/>
      </c>
    </row>
    <row r="92" spans="2:22" ht="15.75">
      <c r="B92" s="461" t="s">
        <v>359</v>
      </c>
      <c r="C92" s="383">
        <f t="shared" si="3"/>
        <v>0</v>
      </c>
      <c r="D92" s="383">
        <v>1</v>
      </c>
      <c r="E92" s="177"/>
      <c r="F92" s="177"/>
      <c r="G92" s="177"/>
      <c r="H92" s="177"/>
      <c r="I92" s="383">
        <v>1</v>
      </c>
      <c r="J92" s="502">
        <f t="shared" si="6"/>
      </c>
      <c r="K92" s="177"/>
      <c r="L92" s="177"/>
      <c r="M92" s="178"/>
      <c r="N92" s="166"/>
      <c r="O92" s="345">
        <f t="shared" si="4"/>
      </c>
      <c r="P92" s="345">
        <f>IF(E92&gt;E6,"Er","")</f>
      </c>
      <c r="Q92" s="345">
        <f>IF(F92&gt;F6,"Er","")</f>
      </c>
      <c r="R92" s="345">
        <f>IF(G92&gt;G6,"Er","")</f>
      </c>
      <c r="S92" s="345">
        <f>IF(H92&gt;H6,"Er","")</f>
      </c>
      <c r="T92" s="345">
        <f aca="true" t="shared" si="7" ref="T92:T99">IF(K92&gt;C92,"Er","")</f>
      </c>
      <c r="U92" s="345">
        <f aca="true" t="shared" si="8" ref="U92:U99">IF(L92&gt;C92,"Er","")</f>
      </c>
      <c r="V92" s="345">
        <f t="shared" si="5"/>
      </c>
    </row>
    <row r="93" spans="2:22" ht="15.75">
      <c r="B93" s="461" t="s">
        <v>360</v>
      </c>
      <c r="C93" s="383">
        <f t="shared" si="3"/>
        <v>3</v>
      </c>
      <c r="D93" s="383">
        <v>2</v>
      </c>
      <c r="E93" s="177"/>
      <c r="F93" s="177"/>
      <c r="G93" s="177">
        <v>1</v>
      </c>
      <c r="H93" s="177">
        <v>2</v>
      </c>
      <c r="I93" s="383">
        <v>2</v>
      </c>
      <c r="J93" s="502">
        <f t="shared" si="6"/>
        <v>3</v>
      </c>
      <c r="K93" s="177">
        <v>1</v>
      </c>
      <c r="L93" s="177"/>
      <c r="M93" s="178"/>
      <c r="N93" s="166"/>
      <c r="O93" s="345">
        <f t="shared" si="4"/>
      </c>
      <c r="P93" s="345">
        <f>IF(E93&gt;E6,"Er","")</f>
      </c>
      <c r="Q93" s="345">
        <f>IF(F93&gt;F6,"Er","")</f>
      </c>
      <c r="R93" s="345">
        <f>IF(G93&gt;G6,"Er","")</f>
      </c>
      <c r="S93" s="345">
        <f>IF(H93&gt;H6,"Er","")</f>
      </c>
      <c r="T93" s="345">
        <f t="shared" si="7"/>
      </c>
      <c r="U93" s="345">
        <f t="shared" si="8"/>
      </c>
      <c r="V93" s="345">
        <f t="shared" si="5"/>
      </c>
    </row>
    <row r="94" spans="2:22" ht="15.75">
      <c r="B94" s="461" t="s">
        <v>361</v>
      </c>
      <c r="C94" s="383">
        <f t="shared" si="3"/>
        <v>0</v>
      </c>
      <c r="D94" s="383">
        <v>7</v>
      </c>
      <c r="E94" s="177"/>
      <c r="F94" s="177"/>
      <c r="G94" s="177"/>
      <c r="H94" s="177"/>
      <c r="I94" s="383">
        <v>7</v>
      </c>
      <c r="J94" s="502">
        <f t="shared" si="6"/>
      </c>
      <c r="K94" s="177"/>
      <c r="L94" s="177"/>
      <c r="M94" s="178"/>
      <c r="N94" s="166"/>
      <c r="O94" s="345">
        <f t="shared" si="4"/>
      </c>
      <c r="P94" s="345">
        <f>IF(E94&gt;E6,"Er","")</f>
      </c>
      <c r="Q94" s="345">
        <f>IF(F94&gt;F6,"Er","")</f>
      </c>
      <c r="R94" s="345">
        <f>IF(G94&gt;G6,"Er","")</f>
      </c>
      <c r="S94" s="345">
        <f>IF(H94&gt;H6,"Er","")</f>
      </c>
      <c r="T94" s="345">
        <f t="shared" si="7"/>
      </c>
      <c r="U94" s="345">
        <f t="shared" si="8"/>
      </c>
      <c r="V94" s="345">
        <f t="shared" si="5"/>
      </c>
    </row>
    <row r="95" spans="2:22" ht="15.75">
      <c r="B95" s="461" t="s">
        <v>362</v>
      </c>
      <c r="C95" s="383">
        <f t="shared" si="3"/>
        <v>0</v>
      </c>
      <c r="D95" s="383">
        <v>10</v>
      </c>
      <c r="E95" s="177"/>
      <c r="F95" s="177"/>
      <c r="G95" s="177"/>
      <c r="H95" s="177"/>
      <c r="I95" s="383">
        <v>10</v>
      </c>
      <c r="J95" s="502">
        <f t="shared" si="6"/>
      </c>
      <c r="K95" s="177"/>
      <c r="L95" s="177"/>
      <c r="M95" s="178"/>
      <c r="N95" s="166"/>
      <c r="O95" s="345">
        <f t="shared" si="4"/>
      </c>
      <c r="P95" s="345">
        <f>IF(E95&gt;E6,"Er","")</f>
      </c>
      <c r="Q95" s="345">
        <f>IF(F95&gt;F6,"Er","")</f>
      </c>
      <c r="R95" s="345">
        <f>IF(G95&gt;G6,"Er","")</f>
      </c>
      <c r="S95" s="345">
        <f>IF(H95&gt;H6,"Er","")</f>
      </c>
      <c r="T95" s="345">
        <f t="shared" si="7"/>
      </c>
      <c r="U95" s="345">
        <f t="shared" si="8"/>
      </c>
      <c r="V95" s="345">
        <f t="shared" si="5"/>
      </c>
    </row>
    <row r="96" spans="2:22" ht="15.75">
      <c r="B96" s="461" t="s">
        <v>363</v>
      </c>
      <c r="C96" s="383">
        <f t="shared" si="3"/>
        <v>0</v>
      </c>
      <c r="D96" s="383">
        <v>11</v>
      </c>
      <c r="E96" s="177"/>
      <c r="F96" s="177"/>
      <c r="G96" s="177"/>
      <c r="H96" s="177"/>
      <c r="I96" s="383">
        <v>11</v>
      </c>
      <c r="J96" s="502">
        <f t="shared" si="6"/>
      </c>
      <c r="K96" s="177"/>
      <c r="L96" s="177"/>
      <c r="M96" s="178"/>
      <c r="N96" s="166"/>
      <c r="O96" s="345">
        <f t="shared" si="4"/>
      </c>
      <c r="P96" s="345">
        <f>IF(E96&gt;E6,"Er","")</f>
      </c>
      <c r="Q96" s="345">
        <f>IF(F96&gt;F6,"Er","")</f>
      </c>
      <c r="R96" s="345">
        <f>IF(G96&gt;G6,"Er","")</f>
      </c>
      <c r="S96" s="345">
        <f>IF(H96&gt;H6,"Er","")</f>
      </c>
      <c r="T96" s="345">
        <f t="shared" si="7"/>
      </c>
      <c r="U96" s="345">
        <f t="shared" si="8"/>
      </c>
      <c r="V96" s="345">
        <f t="shared" si="5"/>
      </c>
    </row>
    <row r="97" spans="2:22" ht="31.5">
      <c r="B97" s="462" t="s">
        <v>364</v>
      </c>
      <c r="C97" s="383">
        <f t="shared" si="3"/>
        <v>6</v>
      </c>
      <c r="D97" s="383">
        <v>6</v>
      </c>
      <c r="E97" s="177">
        <v>2</v>
      </c>
      <c r="F97" s="177">
        <v>2</v>
      </c>
      <c r="G97" s="177"/>
      <c r="H97" s="177">
        <v>2</v>
      </c>
      <c r="I97" s="383">
        <v>6</v>
      </c>
      <c r="J97" s="502">
        <f t="shared" si="6"/>
        <v>6</v>
      </c>
      <c r="K97" s="177">
        <v>4</v>
      </c>
      <c r="L97" s="177"/>
      <c r="M97" s="178"/>
      <c r="N97" s="166"/>
      <c r="O97" s="345">
        <f t="shared" si="4"/>
      </c>
      <c r="P97" s="345">
        <f>IF(E97&gt;E6,"Er","")</f>
      </c>
      <c r="Q97" s="345">
        <f>IF(F97&gt;F6,"Er","")</f>
      </c>
      <c r="R97" s="345">
        <f>IF(G97&gt;G6,"Er","")</f>
      </c>
      <c r="S97" s="345">
        <f>IF(H97&gt;H6,"Er","")</f>
      </c>
      <c r="T97" s="345">
        <f t="shared" si="7"/>
      </c>
      <c r="U97" s="345">
        <f t="shared" si="8"/>
      </c>
      <c r="V97" s="345">
        <f t="shared" si="5"/>
      </c>
    </row>
    <row r="98" spans="2:22" ht="31.5">
      <c r="B98" s="462" t="s">
        <v>365</v>
      </c>
      <c r="C98" s="383">
        <f t="shared" si="3"/>
        <v>0</v>
      </c>
      <c r="D98" s="383">
        <v>4</v>
      </c>
      <c r="E98" s="177"/>
      <c r="F98" s="177"/>
      <c r="G98" s="177"/>
      <c r="H98" s="177"/>
      <c r="I98" s="383">
        <v>4</v>
      </c>
      <c r="J98" s="502">
        <f t="shared" si="6"/>
      </c>
      <c r="K98" s="177"/>
      <c r="L98" s="177"/>
      <c r="M98" s="178"/>
      <c r="N98" s="166"/>
      <c r="O98" s="345">
        <f t="shared" si="4"/>
      </c>
      <c r="P98" s="345">
        <f>IF(E98&gt;E6,"Er","")</f>
      </c>
      <c r="Q98" s="345">
        <f>IF(F98&gt;F6,"Er","")</f>
      </c>
      <c r="R98" s="345">
        <f>IF(G98&gt;G6,"Er","")</f>
      </c>
      <c r="S98" s="345">
        <f>IF(H98&gt;H6,"Er","")</f>
      </c>
      <c r="T98" s="345">
        <f t="shared" si="7"/>
      </c>
      <c r="U98" s="345">
        <f t="shared" si="8"/>
      </c>
      <c r="V98" s="345">
        <f t="shared" si="5"/>
      </c>
    </row>
    <row r="99" spans="2:22" ht="15.75">
      <c r="B99" s="461" t="s">
        <v>366</v>
      </c>
      <c r="C99" s="383">
        <f t="shared" si="3"/>
        <v>0</v>
      </c>
      <c r="D99" s="383">
        <v>5</v>
      </c>
      <c r="E99" s="177"/>
      <c r="F99" s="177"/>
      <c r="G99" s="177"/>
      <c r="H99" s="177"/>
      <c r="I99" s="383">
        <v>5</v>
      </c>
      <c r="J99" s="502">
        <f t="shared" si="6"/>
      </c>
      <c r="K99" s="177"/>
      <c r="L99" s="177"/>
      <c r="M99" s="178"/>
      <c r="N99" s="166"/>
      <c r="O99" s="345">
        <f t="shared" si="4"/>
      </c>
      <c r="P99" s="345">
        <f>IF(E99&gt;E6,"Er","")</f>
      </c>
      <c r="Q99" s="345">
        <f>IF(F99&gt;F6,"Er","")</f>
      </c>
      <c r="R99" s="345">
        <f>IF(G99&gt;G6,"Er","")</f>
      </c>
      <c r="S99" s="345">
        <f>IF(H99&gt;H6,"Er","")</f>
      </c>
      <c r="T99" s="345">
        <f t="shared" si="7"/>
      </c>
      <c r="U99" s="345">
        <f t="shared" si="8"/>
      </c>
      <c r="V99" s="345">
        <f t="shared" si="5"/>
      </c>
    </row>
    <row r="100" spans="2:22" ht="15.75">
      <c r="B100" s="460" t="s">
        <v>352</v>
      </c>
      <c r="C100" s="179">
        <f t="shared" si="3"/>
        <v>0</v>
      </c>
      <c r="D100" s="384"/>
      <c r="E100" s="179">
        <f>SUM(E101:E109)</f>
        <v>0</v>
      </c>
      <c r="F100" s="179">
        <f>SUM(F101:F109)</f>
        <v>0</v>
      </c>
      <c r="G100" s="179">
        <f>SUM(G101:G109)</f>
        <v>0</v>
      </c>
      <c r="H100" s="179">
        <f>SUM(H101:H109)</f>
        <v>0</v>
      </c>
      <c r="I100" s="384"/>
      <c r="J100" s="501">
        <f>SUM(J101:J109)</f>
        <v>0</v>
      </c>
      <c r="K100" s="501">
        <f>SUM(K101:K109)</f>
        <v>0</v>
      </c>
      <c r="L100" s="501">
        <f>SUM(L101:L109)</f>
        <v>0</v>
      </c>
      <c r="M100" s="501">
        <f>SUM(M101:M109)</f>
        <v>0</v>
      </c>
      <c r="N100" s="166"/>
      <c r="O100" s="345">
        <f>IF(OR(C100&lt;K100,C100&lt;L100,C100&lt;M100),"Er","")</f>
      </c>
      <c r="P100" s="345">
        <f>IF(OR(E100&gt;E88,E100&lt;&gt;SUM(E101:E109)),"Er","")</f>
      </c>
      <c r="Q100" s="345">
        <f>IF(OR(F100&gt;F88,F100&lt;&gt;SUM(F101:F109)),"Er","")</f>
      </c>
      <c r="R100" s="345">
        <f>IF(OR(G100&gt;G88,G100&lt;&gt;SUM(G101:G109)),"Er","")</f>
      </c>
      <c r="S100" s="345">
        <f>IF(OR(H100&gt;H88,H100&lt;&gt;SUM(H101:H109)),"Er","")</f>
      </c>
      <c r="T100" s="345">
        <f>IF(OR(K100&gt;K88,K100&lt;&gt;SUM(K101:K109)),"Er","")</f>
      </c>
      <c r="U100" s="345">
        <f>IF(OR(L100&gt;L88,L100&lt;&gt;SUM(L101:L109)),"Er","")</f>
      </c>
      <c r="V100" s="345">
        <f>IF(OR(M100&gt;M88,M100&gt;K100,M100&gt;L100,M100&lt;&gt;SUM(M101:M109)),"Er","")</f>
      </c>
    </row>
    <row r="101" spans="2:22" ht="15.75">
      <c r="B101" s="461" t="s">
        <v>367</v>
      </c>
      <c r="C101" s="384">
        <f t="shared" si="3"/>
        <v>0</v>
      </c>
      <c r="D101" s="384">
        <v>12</v>
      </c>
      <c r="E101" s="180"/>
      <c r="F101" s="180"/>
      <c r="G101" s="180"/>
      <c r="H101" s="195"/>
      <c r="I101" s="384">
        <v>12</v>
      </c>
      <c r="J101" s="391">
        <f>IF(SUM(C101)&lt;&gt;0,SUM(C101),"")</f>
      </c>
      <c r="K101" s="174"/>
      <c r="L101" s="174"/>
      <c r="M101" s="175"/>
      <c r="N101" s="166"/>
      <c r="O101" s="345">
        <f t="shared" si="4"/>
      </c>
      <c r="P101" s="345">
        <f>IF(E101&gt;E6,"Er","")</f>
      </c>
      <c r="Q101" s="345">
        <f>IF(F101&gt;F6,"Er","")</f>
      </c>
      <c r="R101" s="345">
        <f>IF(G101&gt;G6,"Er","")</f>
      </c>
      <c r="S101" s="345">
        <f>IF(H101&gt;H6,"Er","")</f>
      </c>
      <c r="T101" s="345">
        <f aca="true" t="shared" si="9" ref="T101:T109">IF(K101&gt;C101,"Er","")</f>
      </c>
      <c r="U101" s="345">
        <f aca="true" t="shared" si="10" ref="U101:U109">IF(L101&gt;C101,"Er","")</f>
      </c>
      <c r="V101" s="345">
        <f aca="true" t="shared" si="11" ref="V101:V109">IF(OR(M101&gt;C101,M101&gt;K101,M101&gt;L101),"Er","")</f>
      </c>
    </row>
    <row r="102" spans="2:22" ht="15.75">
      <c r="B102" s="461" t="s">
        <v>368</v>
      </c>
      <c r="C102" s="383">
        <f t="shared" si="3"/>
        <v>0</v>
      </c>
      <c r="D102" s="383">
        <v>13</v>
      </c>
      <c r="E102" s="177"/>
      <c r="F102" s="177"/>
      <c r="G102" s="177"/>
      <c r="H102" s="177"/>
      <c r="I102" s="383">
        <v>13</v>
      </c>
      <c r="J102" s="391">
        <f aca="true" t="shared" si="12" ref="J102:J109">IF(SUM(C102)&lt;&gt;0,SUM(C102),"")</f>
      </c>
      <c r="K102" s="177"/>
      <c r="L102" s="177"/>
      <c r="M102" s="178"/>
      <c r="N102" s="166"/>
      <c r="O102" s="345">
        <f t="shared" si="4"/>
      </c>
      <c r="P102" s="345">
        <f>IF(E102&gt;E6,"Er","")</f>
      </c>
      <c r="Q102" s="345">
        <f>IF(F102&gt;F6,"Er","")</f>
      </c>
      <c r="R102" s="345">
        <f>IF(G102&gt;G6,"Er","")</f>
      </c>
      <c r="S102" s="345">
        <f>IF(H102&gt;H6,"Er","")</f>
      </c>
      <c r="T102" s="345">
        <f t="shared" si="9"/>
      </c>
      <c r="U102" s="345">
        <f t="shared" si="10"/>
      </c>
      <c r="V102" s="345">
        <f t="shared" si="11"/>
      </c>
    </row>
    <row r="103" spans="2:22" ht="15.75">
      <c r="B103" s="461" t="s">
        <v>369</v>
      </c>
      <c r="C103" s="383">
        <f t="shared" si="3"/>
        <v>0</v>
      </c>
      <c r="D103" s="383">
        <v>14</v>
      </c>
      <c r="E103" s="177"/>
      <c r="F103" s="177"/>
      <c r="G103" s="177"/>
      <c r="H103" s="177"/>
      <c r="I103" s="383">
        <v>14</v>
      </c>
      <c r="J103" s="391">
        <f t="shared" si="12"/>
      </c>
      <c r="K103" s="177"/>
      <c r="L103" s="177"/>
      <c r="M103" s="178"/>
      <c r="N103" s="166"/>
      <c r="O103" s="345">
        <f t="shared" si="4"/>
      </c>
      <c r="P103" s="345">
        <f>IF(E103&gt;E6,"Er","")</f>
      </c>
      <c r="Q103" s="345">
        <f>IF(F103&gt;F6,"Er","")</f>
      </c>
      <c r="R103" s="345">
        <f>IF(G103&gt;G6,"Er","")</f>
      </c>
      <c r="S103" s="345">
        <f>IF(H103&gt;H6,"Er","")</f>
      </c>
      <c r="T103" s="345">
        <f t="shared" si="9"/>
      </c>
      <c r="U103" s="345">
        <f t="shared" si="10"/>
      </c>
      <c r="V103" s="345">
        <f t="shared" si="11"/>
      </c>
    </row>
    <row r="104" spans="2:22" ht="15.75">
      <c r="B104" s="461" t="s">
        <v>370</v>
      </c>
      <c r="C104" s="383">
        <f t="shared" si="3"/>
        <v>0</v>
      </c>
      <c r="D104" s="383">
        <v>15</v>
      </c>
      <c r="E104" s="177"/>
      <c r="F104" s="177"/>
      <c r="G104" s="177"/>
      <c r="H104" s="177"/>
      <c r="I104" s="383">
        <v>15</v>
      </c>
      <c r="J104" s="391">
        <f t="shared" si="12"/>
      </c>
      <c r="K104" s="177"/>
      <c r="L104" s="177"/>
      <c r="M104" s="178"/>
      <c r="N104" s="166"/>
      <c r="O104" s="345">
        <f t="shared" si="4"/>
      </c>
      <c r="P104" s="345">
        <f>IF(E104&gt;E6,"Er","")</f>
      </c>
      <c r="Q104" s="345">
        <f>IF(F104&gt;F6,"Er","")</f>
      </c>
      <c r="R104" s="345">
        <f>IF(G104&gt;G6,"Er","")</f>
      </c>
      <c r="S104" s="345">
        <f>IF(H104&gt;H6,"Er","")</f>
      </c>
      <c r="T104" s="345">
        <f t="shared" si="9"/>
      </c>
      <c r="U104" s="345">
        <f t="shared" si="10"/>
      </c>
      <c r="V104" s="345">
        <f t="shared" si="11"/>
      </c>
    </row>
    <row r="105" spans="2:22" ht="31.5">
      <c r="B105" s="462" t="s">
        <v>371</v>
      </c>
      <c r="C105" s="383">
        <f t="shared" si="3"/>
        <v>0</v>
      </c>
      <c r="D105" s="383">
        <v>16</v>
      </c>
      <c r="E105" s="177"/>
      <c r="F105" s="177"/>
      <c r="G105" s="177"/>
      <c r="H105" s="177"/>
      <c r="I105" s="383">
        <v>16</v>
      </c>
      <c r="J105" s="391">
        <f t="shared" si="12"/>
      </c>
      <c r="K105" s="177"/>
      <c r="L105" s="177"/>
      <c r="M105" s="178"/>
      <c r="N105" s="166"/>
      <c r="O105" s="345">
        <f t="shared" si="4"/>
      </c>
      <c r="P105" s="345">
        <f>IF(E105&gt;E6,"Er","")</f>
      </c>
      <c r="Q105" s="345">
        <f>IF(F105&gt;F6,"Er","")</f>
      </c>
      <c r="R105" s="345">
        <f>IF(G105&gt;G6,"Er","")</f>
      </c>
      <c r="S105" s="345">
        <f>IF(H105&gt;H6,"Er","")</f>
      </c>
      <c r="T105" s="345">
        <f t="shared" si="9"/>
      </c>
      <c r="U105" s="345">
        <f t="shared" si="10"/>
      </c>
      <c r="V105" s="345">
        <f t="shared" si="11"/>
      </c>
    </row>
    <row r="106" spans="2:22" ht="31.5">
      <c r="B106" s="462" t="s">
        <v>372</v>
      </c>
      <c r="C106" s="383">
        <f t="shared" si="3"/>
        <v>0</v>
      </c>
      <c r="D106" s="383">
        <v>17</v>
      </c>
      <c r="E106" s="177"/>
      <c r="F106" s="177"/>
      <c r="G106" s="177"/>
      <c r="H106" s="177"/>
      <c r="I106" s="383">
        <v>17</v>
      </c>
      <c r="J106" s="391">
        <f t="shared" si="12"/>
      </c>
      <c r="K106" s="177"/>
      <c r="L106" s="177"/>
      <c r="M106" s="178"/>
      <c r="N106" s="166"/>
      <c r="O106" s="345">
        <f t="shared" si="4"/>
      </c>
      <c r="P106" s="345">
        <f>IF(E106&gt;E6,"Er","")</f>
      </c>
      <c r="Q106" s="345">
        <f>IF(F106&gt;F6,"Er","")</f>
      </c>
      <c r="R106" s="345">
        <f>IF(G106&gt;G6,"Er","")</f>
      </c>
      <c r="S106" s="345">
        <f>IF(H106&gt;H6,"Er","")</f>
      </c>
      <c r="T106" s="345">
        <f t="shared" si="9"/>
      </c>
      <c r="U106" s="345">
        <f t="shared" si="10"/>
      </c>
      <c r="V106" s="345">
        <f t="shared" si="11"/>
      </c>
    </row>
    <row r="107" spans="2:22" ht="31.5">
      <c r="B107" s="462" t="s">
        <v>373</v>
      </c>
      <c r="C107" s="383">
        <f t="shared" si="3"/>
        <v>0</v>
      </c>
      <c r="D107" s="383">
        <v>18</v>
      </c>
      <c r="E107" s="177"/>
      <c r="F107" s="177"/>
      <c r="G107" s="177"/>
      <c r="H107" s="177"/>
      <c r="I107" s="383">
        <v>18</v>
      </c>
      <c r="J107" s="391">
        <f t="shared" si="12"/>
      </c>
      <c r="K107" s="177"/>
      <c r="L107" s="177"/>
      <c r="M107" s="178"/>
      <c r="N107" s="166"/>
      <c r="O107" s="345">
        <f t="shared" si="4"/>
      </c>
      <c r="P107" s="345">
        <f>IF(E107&gt;E6,"Er","")</f>
      </c>
      <c r="Q107" s="345">
        <f>IF(F107&gt;F6,"Er","")</f>
      </c>
      <c r="R107" s="345">
        <f>IF(G107&gt;G6,"Er","")</f>
      </c>
      <c r="S107" s="345">
        <f>IF(H107&gt;H6,"Er","")</f>
      </c>
      <c r="T107" s="345">
        <f t="shared" si="9"/>
      </c>
      <c r="U107" s="345">
        <f t="shared" si="10"/>
      </c>
      <c r="V107" s="345">
        <f t="shared" si="11"/>
      </c>
    </row>
    <row r="108" spans="2:22" ht="31.5">
      <c r="B108" s="462" t="s">
        <v>365</v>
      </c>
      <c r="C108" s="383">
        <f t="shared" si="3"/>
        <v>0</v>
      </c>
      <c r="D108" s="383">
        <v>19</v>
      </c>
      <c r="E108" s="177"/>
      <c r="F108" s="177"/>
      <c r="G108" s="177"/>
      <c r="H108" s="177"/>
      <c r="I108" s="383">
        <v>19</v>
      </c>
      <c r="J108" s="391">
        <f t="shared" si="12"/>
      </c>
      <c r="K108" s="177"/>
      <c r="L108" s="177"/>
      <c r="M108" s="178"/>
      <c r="N108" s="166"/>
      <c r="O108" s="345">
        <f t="shared" si="4"/>
      </c>
      <c r="P108" s="345">
        <f>IF(E108&gt;E6,"Er","")</f>
      </c>
      <c r="Q108" s="345">
        <f>IF(F108&gt;F6,"Er","")</f>
      </c>
      <c r="R108" s="345">
        <f>IF(G108&gt;G6,"Er","")</f>
      </c>
      <c r="S108" s="345">
        <f>IF(H108&gt;H6,"Er","")</f>
      </c>
      <c r="T108" s="345">
        <f t="shared" si="9"/>
      </c>
      <c r="U108" s="345">
        <f t="shared" si="10"/>
      </c>
      <c r="V108" s="345">
        <f t="shared" si="11"/>
      </c>
    </row>
    <row r="109" spans="2:22" ht="15.75">
      <c r="B109" s="461" t="s">
        <v>366</v>
      </c>
      <c r="C109" s="383">
        <f t="shared" si="3"/>
        <v>0</v>
      </c>
      <c r="D109" s="383">
        <v>20</v>
      </c>
      <c r="E109" s="177"/>
      <c r="F109" s="177"/>
      <c r="G109" s="177"/>
      <c r="H109" s="177"/>
      <c r="I109" s="383">
        <v>20</v>
      </c>
      <c r="J109" s="391">
        <f t="shared" si="12"/>
      </c>
      <c r="K109" s="177"/>
      <c r="L109" s="177"/>
      <c r="M109" s="178"/>
      <c r="N109" s="166"/>
      <c r="O109" s="345">
        <f t="shared" si="4"/>
      </c>
      <c r="P109" s="345">
        <f>IF(E109&gt;E6,"Er","")</f>
      </c>
      <c r="Q109" s="345">
        <f>IF(F109&gt;F6,"Er","")</f>
      </c>
      <c r="R109" s="345">
        <f>IF(G109&gt;G6,"Er","")</f>
      </c>
      <c r="S109" s="345">
        <f>IF(H109&gt;H6,"Er","")</f>
      </c>
      <c r="T109" s="345">
        <f t="shared" si="9"/>
      </c>
      <c r="U109" s="345">
        <f t="shared" si="10"/>
      </c>
      <c r="V109" s="345">
        <f t="shared" si="11"/>
      </c>
    </row>
    <row r="110" spans="2:22" ht="15.75">
      <c r="B110" s="460" t="s">
        <v>353</v>
      </c>
      <c r="C110" s="179">
        <f t="shared" si="3"/>
        <v>0</v>
      </c>
      <c r="D110" s="179"/>
      <c r="E110" s="179">
        <f>SUM(E111:E117)</f>
        <v>0</v>
      </c>
      <c r="F110" s="179">
        <f>SUM(F111:F117)</f>
        <v>0</v>
      </c>
      <c r="G110" s="179">
        <f>SUM(G111:G117)</f>
        <v>0</v>
      </c>
      <c r="H110" s="179">
        <f>SUM(H111:H117)</f>
        <v>0</v>
      </c>
      <c r="I110" s="179"/>
      <c r="J110" s="501">
        <f>SUM(J111:J117)</f>
        <v>0</v>
      </c>
      <c r="K110" s="501">
        <f>SUM(K111:K117)</f>
        <v>0</v>
      </c>
      <c r="L110" s="501">
        <f>SUM(L111:L117)</f>
        <v>0</v>
      </c>
      <c r="M110" s="501">
        <f>SUM(M111:M117)</f>
        <v>0</v>
      </c>
      <c r="N110" s="166"/>
      <c r="O110" s="345">
        <f t="shared" si="4"/>
      </c>
      <c r="P110" s="345">
        <f>IF(OR(E110&gt;E88,E110&lt;&gt;SUM(E111:E117)),"Er","")</f>
      </c>
      <c r="Q110" s="345">
        <f>IF(OR(F110&gt;F88,F110&lt;&gt;SUM(F111:F117)),"Er","")</f>
      </c>
      <c r="R110" s="345">
        <f>IF(OR(G110&gt;G88,G110&lt;&gt;SUM(G111:G117)),"Er","")</f>
      </c>
      <c r="S110" s="345">
        <f>IF(OR(H110&gt;H88,H110&lt;&gt;SUM(H111:H117)),"Er","")</f>
      </c>
      <c r="T110" s="345">
        <f>IF(OR(K110&gt;K88,K110&lt;&gt;SUM(K111:K117)),"Er","")</f>
      </c>
      <c r="U110" s="345">
        <f>IF(OR(L110&gt;L88,L110&lt;&gt;SUM(L111:L117)),"Er","")</f>
      </c>
      <c r="V110" s="345">
        <f>IF(OR(M110&gt;M88,M110&gt;K110,M110&gt;L110,M110&lt;&gt;SUM(M111:M117)),"Er","")</f>
      </c>
    </row>
    <row r="111" spans="2:22" ht="15.75">
      <c r="B111" s="461" t="s">
        <v>367</v>
      </c>
      <c r="C111" s="384">
        <f t="shared" si="3"/>
        <v>0</v>
      </c>
      <c r="D111" s="384">
        <v>21</v>
      </c>
      <c r="E111" s="180"/>
      <c r="F111" s="180"/>
      <c r="G111" s="180"/>
      <c r="H111" s="195"/>
      <c r="I111" s="384">
        <v>21</v>
      </c>
      <c r="J111" s="391">
        <f>IF(SUM(C111)&lt;&gt;0,SUM(C111),"")</f>
      </c>
      <c r="K111" s="174"/>
      <c r="L111" s="174"/>
      <c r="M111" s="175"/>
      <c r="N111" s="166"/>
      <c r="O111" s="345">
        <f aca="true" t="shared" si="13" ref="O111:O117">IF(OR(C111&lt;K111,C111&lt;L111,C111&lt;M111),"Er","")</f>
      </c>
      <c r="P111" s="345">
        <f>IF(E111&gt;E6,"Er","")</f>
      </c>
      <c r="Q111" s="345">
        <f>IF(F111&gt;F6,"Er","")</f>
      </c>
      <c r="R111" s="345">
        <f>IF(G111&gt;G6,"Er","")</f>
      </c>
      <c r="S111" s="345">
        <f>IF(H111&gt;H6,"Er","")</f>
      </c>
      <c r="T111" s="345">
        <f aca="true" t="shared" si="14" ref="T111:T117">IF(K111&gt;C111,"Er","")</f>
      </c>
      <c r="U111" s="345">
        <f aca="true" t="shared" si="15" ref="U111:U117">IF(L111&gt;C111,"Er","")</f>
      </c>
      <c r="V111" s="345">
        <f aca="true" t="shared" si="16" ref="V111:V117">IF(OR(M111&gt;C111,M111&gt;K111,M111&gt;L111),"Er","")</f>
      </c>
    </row>
    <row r="112" spans="2:22" ht="15.75">
      <c r="B112" s="461" t="s">
        <v>368</v>
      </c>
      <c r="C112" s="383">
        <f t="shared" si="3"/>
        <v>0</v>
      </c>
      <c r="D112" s="383">
        <v>22</v>
      </c>
      <c r="E112" s="177"/>
      <c r="F112" s="177"/>
      <c r="G112" s="177"/>
      <c r="H112" s="177"/>
      <c r="I112" s="383">
        <v>22</v>
      </c>
      <c r="J112" s="391">
        <f aca="true" t="shared" si="17" ref="J112:J117">IF(SUM(C112)&lt;&gt;0,SUM(C112),"")</f>
      </c>
      <c r="K112" s="177"/>
      <c r="L112" s="177"/>
      <c r="M112" s="178"/>
      <c r="N112" s="166"/>
      <c r="O112" s="345">
        <f t="shared" si="13"/>
      </c>
      <c r="P112" s="345">
        <f>IF(E112&gt;E6,"Er","")</f>
      </c>
      <c r="Q112" s="345">
        <f>IF(F112&gt;F6,"Er","")</f>
      </c>
      <c r="R112" s="345">
        <f>IF(G112&gt;G6,"Er","")</f>
      </c>
      <c r="S112" s="345">
        <f>IF(H112&gt;H6,"Er","")</f>
      </c>
      <c r="T112" s="345">
        <f t="shared" si="14"/>
      </c>
      <c r="U112" s="345">
        <f t="shared" si="15"/>
      </c>
      <c r="V112" s="345">
        <f t="shared" si="16"/>
      </c>
    </row>
    <row r="113" spans="2:22" ht="15.75">
      <c r="B113" s="461" t="s">
        <v>369</v>
      </c>
      <c r="C113" s="383">
        <f t="shared" si="3"/>
        <v>0</v>
      </c>
      <c r="D113" s="383">
        <v>23</v>
      </c>
      <c r="E113" s="177"/>
      <c r="F113" s="177"/>
      <c r="G113" s="177"/>
      <c r="H113" s="177"/>
      <c r="I113" s="383">
        <v>23</v>
      </c>
      <c r="J113" s="391">
        <f t="shared" si="17"/>
      </c>
      <c r="K113" s="177"/>
      <c r="L113" s="177"/>
      <c r="M113" s="178"/>
      <c r="N113" s="166"/>
      <c r="O113" s="345">
        <f t="shared" si="13"/>
      </c>
      <c r="P113" s="345">
        <f>IF(E113&gt;E6,"Er","")</f>
      </c>
      <c r="Q113" s="345">
        <f>IF(F113&gt;F6,"Er","")</f>
      </c>
      <c r="R113" s="345">
        <f>IF(G113&gt;G6,"Er","")</f>
      </c>
      <c r="S113" s="345">
        <f>IF(H113&gt;H6,"Er","")</f>
      </c>
      <c r="T113" s="345">
        <f t="shared" si="14"/>
      </c>
      <c r="U113" s="345">
        <f t="shared" si="15"/>
      </c>
      <c r="V113" s="345">
        <f t="shared" si="16"/>
      </c>
    </row>
    <row r="114" spans="2:22" ht="15.75">
      <c r="B114" s="461" t="s">
        <v>370</v>
      </c>
      <c r="C114" s="383">
        <f t="shared" si="3"/>
        <v>0</v>
      </c>
      <c r="D114" s="383">
        <v>24</v>
      </c>
      <c r="E114" s="177"/>
      <c r="F114" s="177"/>
      <c r="G114" s="177"/>
      <c r="H114" s="177"/>
      <c r="I114" s="383">
        <v>24</v>
      </c>
      <c r="J114" s="391">
        <f t="shared" si="17"/>
      </c>
      <c r="K114" s="177"/>
      <c r="L114" s="177"/>
      <c r="M114" s="178"/>
      <c r="N114" s="166"/>
      <c r="O114" s="345">
        <f t="shared" si="13"/>
      </c>
      <c r="P114" s="345">
        <f>IF(E114&gt;E6,"Er","")</f>
      </c>
      <c r="Q114" s="345">
        <f>IF(F114&gt;F6,"Er","")</f>
      </c>
      <c r="R114" s="345">
        <f>IF(G114&gt;G6,"Er","")</f>
      </c>
      <c r="S114" s="345">
        <f>IF(H114&gt;H6,"Er","")</f>
      </c>
      <c r="T114" s="345">
        <f t="shared" si="14"/>
      </c>
      <c r="U114" s="345">
        <f t="shared" si="15"/>
      </c>
      <c r="V114" s="345">
        <f t="shared" si="16"/>
      </c>
    </row>
    <row r="115" spans="2:22" ht="31.5">
      <c r="B115" s="462" t="s">
        <v>371</v>
      </c>
      <c r="C115" s="383">
        <f t="shared" si="3"/>
        <v>0</v>
      </c>
      <c r="D115" s="383">
        <v>25</v>
      </c>
      <c r="E115" s="177"/>
      <c r="F115" s="177"/>
      <c r="G115" s="177"/>
      <c r="H115" s="177"/>
      <c r="I115" s="383">
        <v>25</v>
      </c>
      <c r="J115" s="391">
        <f t="shared" si="17"/>
      </c>
      <c r="K115" s="177"/>
      <c r="L115" s="177"/>
      <c r="M115" s="178"/>
      <c r="N115" s="166"/>
      <c r="O115" s="345">
        <f t="shared" si="13"/>
      </c>
      <c r="P115" s="345">
        <f>IF(E115&gt;E6,"Er","")</f>
      </c>
      <c r="Q115" s="345">
        <f>IF(F115&gt;F6,"Er","")</f>
      </c>
      <c r="R115" s="345">
        <f>IF(G115&gt;G6,"Er","")</f>
      </c>
      <c r="S115" s="345">
        <f>IF(H115&gt;H6,"Er","")</f>
      </c>
      <c r="T115" s="345">
        <f t="shared" si="14"/>
      </c>
      <c r="U115" s="345">
        <f t="shared" si="15"/>
      </c>
      <c r="V115" s="345">
        <f t="shared" si="16"/>
      </c>
    </row>
    <row r="116" spans="2:22" ht="31.5">
      <c r="B116" s="462" t="s">
        <v>365</v>
      </c>
      <c r="C116" s="383">
        <f t="shared" si="3"/>
        <v>0</v>
      </c>
      <c r="D116" s="383">
        <v>26</v>
      </c>
      <c r="E116" s="177"/>
      <c r="F116" s="177"/>
      <c r="G116" s="177"/>
      <c r="H116" s="177"/>
      <c r="I116" s="383">
        <v>26</v>
      </c>
      <c r="J116" s="391">
        <f t="shared" si="17"/>
      </c>
      <c r="K116" s="177"/>
      <c r="L116" s="177"/>
      <c r="M116" s="178"/>
      <c r="N116" s="166"/>
      <c r="O116" s="345">
        <f t="shared" si="13"/>
      </c>
      <c r="P116" s="345">
        <f>IF(E116&gt;E6,"Er","")</f>
      </c>
      <c r="Q116" s="345">
        <f>IF(F116&gt;F6,"Er","")</f>
      </c>
      <c r="R116" s="345">
        <f>IF(G116&gt;G6,"Er","")</f>
      </c>
      <c r="S116" s="345">
        <f>IF(H116&gt;H6,"Er","")</f>
      </c>
      <c r="T116" s="345">
        <f t="shared" si="14"/>
      </c>
      <c r="U116" s="345">
        <f t="shared" si="15"/>
      </c>
      <c r="V116" s="345">
        <f t="shared" si="16"/>
      </c>
    </row>
    <row r="117" spans="2:22" ht="16.5" thickBot="1">
      <c r="B117" s="490" t="s">
        <v>366</v>
      </c>
      <c r="C117" s="491">
        <f t="shared" si="3"/>
        <v>0</v>
      </c>
      <c r="D117" s="491">
        <v>27</v>
      </c>
      <c r="E117" s="223"/>
      <c r="F117" s="223"/>
      <c r="G117" s="223"/>
      <c r="H117" s="223"/>
      <c r="I117" s="491">
        <v>27</v>
      </c>
      <c r="J117" s="467">
        <f t="shared" si="17"/>
      </c>
      <c r="K117" s="223"/>
      <c r="L117" s="223"/>
      <c r="M117" s="224"/>
      <c r="N117" s="166"/>
      <c r="O117" s="345">
        <f t="shared" si="13"/>
      </c>
      <c r="P117" s="345">
        <f>IF(E117&gt;E6,"Er","")</f>
      </c>
      <c r="Q117" s="345">
        <f>IF(F117&gt;F6,"Er","")</f>
      </c>
      <c r="R117" s="345">
        <f>IF(G117&gt;G6,"Er","")</f>
      </c>
      <c r="S117" s="345">
        <f>IF(H117&gt;H6,"Er","")</f>
      </c>
      <c r="T117" s="345">
        <f t="shared" si="14"/>
      </c>
      <c r="U117" s="345">
        <f t="shared" si="15"/>
      </c>
      <c r="V117" s="345">
        <f t="shared" si="16"/>
      </c>
    </row>
    <row r="118" spans="2:19" ht="15.75">
      <c r="B118" s="466" t="s">
        <v>380</v>
      </c>
      <c r="C118" s="198"/>
      <c r="D118" s="340"/>
      <c r="E118" s="340"/>
      <c r="F118" s="340"/>
      <c r="G118" s="340"/>
      <c r="H118" s="340"/>
      <c r="I118" s="340"/>
      <c r="J118" s="506"/>
      <c r="K118" s="340"/>
      <c r="L118" s="340"/>
      <c r="M118" s="340"/>
      <c r="O118" s="313"/>
      <c r="P118" s="313"/>
      <c r="Q118" s="313"/>
      <c r="R118" s="313"/>
      <c r="S118" s="313"/>
    </row>
    <row r="119" ht="15.75">
      <c r="B119" s="466" t="s">
        <v>381</v>
      </c>
    </row>
    <row r="120" ht="15.75">
      <c r="B120" s="466" t="s">
        <v>382</v>
      </c>
    </row>
  </sheetData>
  <sheetProtection password="C129" sheet="1"/>
  <mergeCells count="9">
    <mergeCell ref="K85:M85"/>
    <mergeCell ref="D85:D86"/>
    <mergeCell ref="E85:H85"/>
    <mergeCell ref="B85:B86"/>
    <mergeCell ref="C85:C86"/>
    <mergeCell ref="B3:B4"/>
    <mergeCell ref="C3:C4"/>
    <mergeCell ref="E3:H3"/>
    <mergeCell ref="B51:H51"/>
  </mergeCells>
  <dataValidations count="6">
    <dataValidation type="whole" allowBlank="1" showErrorMessage="1" errorTitle="Lỗi nhập dữ liệu" error="Chỉ nhập dữ liệu số tối đa 2000" sqref="E87:H117 I85:I87 K77:M84 K29:M34 K37:M50 K6:M26 K59:M65 K53:M56 K68:M74 E53:I56 E59:I65 E6:I26 E37:I50 E29:I34 E77:I84 E68:I74 K87:M88 K90:M99 K101:M109 K111:M117">
      <formula1>0</formula1>
      <formula2>2000</formula2>
    </dataValidation>
    <dataValidation type="whole" allowBlank="1" showInputMessage="1" showErrorMessage="1" errorTitle="Lçi nhËp d÷ liÖu" error="ChØ nhËp d÷ liÖu kiÓu sè, kh«ng nhËp ch÷." sqref="K57:M57 E57:I57 E118:I118 K118:M118">
      <formula1>0</formula1>
      <formula2>1000000</formula2>
    </dataValidation>
    <dataValidation allowBlank="1" showInputMessage="1" showErrorMessage="1" errorTitle="Lçi nhËp d÷ liÖu" error="ChØ nhËp d÷ liÖu kiÓu sè, kh«ng nhËp ch÷." sqref="C88:C118 C53:D56 D57:D118 C6:D34 C77:C86 C68:C75 C59:C66 C57 C37:D50 I88:I117"/>
    <dataValidation allowBlank="1" errorTitle="Lçi nhËp d÷ liÖu" error="ChØ nhËp d÷ liÖu kiÓu sè, kh«ng nhËp ch÷." sqref="K85:M86"/>
    <dataValidation allowBlank="1" sqref="K35:M35 K66:M66 E66:I66 E35:I35 E75:I75 K75:M75"/>
    <dataValidation allowBlank="1" showErrorMessage="1" sqref="E27:I28 K27:M28"/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92"/>
  <sheetViews>
    <sheetView showGridLines="0" zoomScale="75" zoomScaleNormal="75" workbookViewId="0" topLeftCell="B64">
      <selection activeCell="AC17" sqref="AC17"/>
    </sheetView>
  </sheetViews>
  <sheetFormatPr defaultColWidth="8.796875" defaultRowHeight="15"/>
  <cols>
    <col min="1" max="1" width="0.6953125" style="1" customWidth="1"/>
    <col min="2" max="2" width="35.69921875" style="1" customWidth="1"/>
    <col min="3" max="3" width="7.59765625" style="1" customWidth="1"/>
    <col min="4" max="4" width="6.59765625" style="1" customWidth="1"/>
    <col min="5" max="5" width="8.69921875" style="1" hidden="1" customWidth="1"/>
    <col min="6" max="6" width="6.59765625" style="1" customWidth="1"/>
    <col min="7" max="7" width="6.69921875" style="1" customWidth="1"/>
    <col min="8" max="11" width="6.59765625" style="1" customWidth="1"/>
    <col min="12" max="12" width="9.09765625" style="1" hidden="1" customWidth="1"/>
    <col min="13" max="14" width="6.59765625" style="1" hidden="1" customWidth="1"/>
    <col min="15" max="16" width="6.59765625" style="1" customWidth="1"/>
    <col min="17" max="17" width="0.8984375" style="1" customWidth="1"/>
    <col min="18" max="27" width="2.59765625" style="311" customWidth="1"/>
    <col min="28" max="16384" width="9" style="1" customWidth="1"/>
  </cols>
  <sheetData>
    <row r="1" spans="2:3" ht="19.5" thickBot="1">
      <c r="B1" s="27" t="s">
        <v>89</v>
      </c>
      <c r="C1" s="21"/>
    </row>
    <row r="2" spans="2:16" ht="15.75" customHeight="1">
      <c r="B2" s="613" t="s">
        <v>53</v>
      </c>
      <c r="C2" s="616" t="s">
        <v>54</v>
      </c>
      <c r="D2" s="616" t="s">
        <v>198</v>
      </c>
      <c r="E2" s="101"/>
      <c r="F2" s="625" t="s">
        <v>56</v>
      </c>
      <c r="G2" s="626"/>
      <c r="H2" s="626"/>
      <c r="I2" s="626"/>
      <c r="J2" s="626"/>
      <c r="K2" s="627"/>
      <c r="L2" s="96"/>
      <c r="M2" s="96"/>
      <c r="N2" s="96"/>
      <c r="O2" s="621" t="s">
        <v>55</v>
      </c>
      <c r="P2" s="622"/>
    </row>
    <row r="3" spans="2:16" ht="15.75" customHeight="1">
      <c r="B3" s="614"/>
      <c r="C3" s="617"/>
      <c r="D3" s="617"/>
      <c r="E3" s="97"/>
      <c r="F3" s="623" t="s">
        <v>60</v>
      </c>
      <c r="G3" s="623"/>
      <c r="H3" s="623" t="s">
        <v>61</v>
      </c>
      <c r="I3" s="623"/>
      <c r="J3" s="623" t="s">
        <v>299</v>
      </c>
      <c r="K3" s="623"/>
      <c r="L3" s="94"/>
      <c r="M3" s="94"/>
      <c r="N3" s="94"/>
      <c r="O3" s="624" t="s">
        <v>58</v>
      </c>
      <c r="P3" s="619" t="s">
        <v>143</v>
      </c>
    </row>
    <row r="4" spans="2:16" ht="15.75">
      <c r="B4" s="615"/>
      <c r="C4" s="618"/>
      <c r="D4" s="618"/>
      <c r="E4" s="95"/>
      <c r="F4" s="22" t="s">
        <v>54</v>
      </c>
      <c r="G4" s="22" t="s">
        <v>57</v>
      </c>
      <c r="H4" s="22" t="s">
        <v>54</v>
      </c>
      <c r="I4" s="22" t="s">
        <v>57</v>
      </c>
      <c r="J4" s="22" t="s">
        <v>54</v>
      </c>
      <c r="K4" s="22" t="s">
        <v>57</v>
      </c>
      <c r="L4" s="95"/>
      <c r="M4" s="95"/>
      <c r="N4" s="95"/>
      <c r="O4" s="618"/>
      <c r="P4" s="620"/>
    </row>
    <row r="5" spans="2:27" ht="15.75">
      <c r="B5" s="41" t="s">
        <v>188</v>
      </c>
      <c r="C5" s="337">
        <f>SUM(C11,C58,C60,C84)</f>
        <v>34</v>
      </c>
      <c r="D5" s="337">
        <f>SUM(D11,D58,D60,D84)</f>
        <v>27</v>
      </c>
      <c r="E5" s="337"/>
      <c r="F5" s="337">
        <f aca="true" t="shared" si="0" ref="F5:K5">SUM(F11,F58,F60,F84)</f>
        <v>28</v>
      </c>
      <c r="G5" s="337">
        <f t="shared" si="0"/>
        <v>23</v>
      </c>
      <c r="H5" s="337">
        <f t="shared" si="0"/>
        <v>6</v>
      </c>
      <c r="I5" s="337">
        <f t="shared" si="0"/>
        <v>4</v>
      </c>
      <c r="J5" s="338">
        <f t="shared" si="0"/>
        <v>0</v>
      </c>
      <c r="K5" s="338">
        <f t="shared" si="0"/>
        <v>0</v>
      </c>
      <c r="L5" s="338"/>
      <c r="M5" s="338"/>
      <c r="N5" s="338"/>
      <c r="O5" s="337">
        <f>SUM(O11,O58,O60,O84)</f>
        <v>0</v>
      </c>
      <c r="P5" s="339">
        <f>SUM(P11,P58,P60,P84)</f>
        <v>0</v>
      </c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2:27" ht="15.75">
      <c r="B6" s="40" t="s">
        <v>62</v>
      </c>
      <c r="C6" s="170">
        <f>SUM(C7:C9)</f>
        <v>21</v>
      </c>
      <c r="D6" s="170">
        <f>SUM(D7:D9)</f>
        <v>16</v>
      </c>
      <c r="E6" s="283" t="s">
        <v>255</v>
      </c>
      <c r="F6" s="170">
        <f aca="true" t="shared" si="1" ref="F6:K6">SUM(F7:F9)</f>
        <v>19</v>
      </c>
      <c r="G6" s="170">
        <f t="shared" si="1"/>
        <v>14</v>
      </c>
      <c r="H6" s="170">
        <f t="shared" si="1"/>
        <v>2</v>
      </c>
      <c r="I6" s="170">
        <f t="shared" si="1"/>
        <v>2</v>
      </c>
      <c r="J6" s="200">
        <f t="shared" si="1"/>
        <v>0</v>
      </c>
      <c r="K6" s="200">
        <f t="shared" si="1"/>
        <v>0</v>
      </c>
      <c r="L6" s="283" t="s">
        <v>255</v>
      </c>
      <c r="M6" s="170">
        <f>IF(SUM(C6)&lt;&gt;0,SUM(C6),"")</f>
        <v>21</v>
      </c>
      <c r="N6" s="170">
        <f>IF(SUM(D6)&lt;&gt;0,SUM(D6),"")</f>
        <v>16</v>
      </c>
      <c r="O6" s="170">
        <f>SUM(O7:O9)</f>
        <v>0</v>
      </c>
      <c r="P6" s="199">
        <f>SUM(P7:P9)</f>
        <v>0</v>
      </c>
      <c r="R6" s="312">
        <f>IF(OR(C6&lt;O6,C6&gt;C5,C6&lt;D6),"Er","")</f>
      </c>
      <c r="S6" s="312">
        <f>IF(OR(D6&gt;C6,D6&lt;P6,D6&gt;D5),"Er","")</f>
      </c>
      <c r="T6" s="312">
        <f aca="true" t="shared" si="2" ref="T6:Y6">IF(F6&gt;F5,"Er","")</f>
      </c>
      <c r="U6" s="312">
        <f t="shared" si="2"/>
      </c>
      <c r="V6" s="312">
        <f t="shared" si="2"/>
      </c>
      <c r="W6" s="312">
        <f t="shared" si="2"/>
      </c>
      <c r="X6" s="312">
        <f t="shared" si="2"/>
      </c>
      <c r="Y6" s="312">
        <f t="shared" si="2"/>
      </c>
      <c r="Z6" s="312">
        <f>IF(OR(O6&gt;C6,O6&lt;P6,O6&gt;O5),"Er","")</f>
      </c>
      <c r="AA6" s="312">
        <f>IF(OR(P6&gt;O6,P6&gt;D6,P6&gt;P5),"Er","")</f>
      </c>
    </row>
    <row r="7" spans="2:27" ht="15.75">
      <c r="B7" s="51" t="s">
        <v>189</v>
      </c>
      <c r="C7" s="179">
        <f aca="true" t="shared" si="3" ref="C7:D9">SUM(F7,H7,J7)</f>
        <v>18</v>
      </c>
      <c r="D7" s="179">
        <f t="shared" si="3"/>
        <v>14</v>
      </c>
      <c r="E7" s="284">
        <v>1</v>
      </c>
      <c r="F7" s="177">
        <v>16</v>
      </c>
      <c r="G7" s="177">
        <v>12</v>
      </c>
      <c r="H7" s="177">
        <v>2</v>
      </c>
      <c r="I7" s="177">
        <v>2</v>
      </c>
      <c r="J7" s="236"/>
      <c r="K7" s="236"/>
      <c r="L7" s="285">
        <v>1</v>
      </c>
      <c r="M7" s="341">
        <f>IF(SUM(C7)&lt;&gt;0,SUM(C7),"")</f>
        <v>18</v>
      </c>
      <c r="N7" s="341">
        <f>IF(SUM(D7)&lt;&gt;0,SUM(D7),"")</f>
        <v>14</v>
      </c>
      <c r="O7" s="177"/>
      <c r="P7" s="178"/>
      <c r="R7" s="312">
        <f>IF(C7&lt;D7,"Er","")</f>
      </c>
      <c r="S7" s="312">
        <f>IF(OR(D7&gt;C7,D7&lt;P7),"Er","")</f>
      </c>
      <c r="T7" s="312">
        <f>IF(OR(F7&gt;F5,F7&gt;F11),"Er","")</f>
      </c>
      <c r="U7" s="312">
        <f>IF(OR(G7&gt;F7,G7&gt;G5),"Er","")</f>
      </c>
      <c r="V7" s="312">
        <f>IF(OR(H7&gt;H5,H7&gt;H11),"Er","")</f>
      </c>
      <c r="W7" s="312">
        <f>IF(OR(I7&gt;H7,I7&gt;I5),"Er","")</f>
      </c>
      <c r="X7" s="312">
        <f>IF(OR(J7&gt;J5,J7&gt;J11),"Er","")</f>
      </c>
      <c r="Y7" s="312">
        <f>IF(OR(K7&gt;J7,K7&gt;K5),"Er","")</f>
      </c>
      <c r="Z7" s="312">
        <f>IF(OR(O7&gt;C7,O7&lt;P7,O7&gt;O5),"Er","")</f>
      </c>
      <c r="AA7" s="312">
        <f>IF(OR(P7&gt;O7,P7&gt;P5,P7&gt;D7),"Er","")</f>
      </c>
    </row>
    <row r="8" spans="2:27" ht="15.75">
      <c r="B8" s="52" t="s">
        <v>190</v>
      </c>
      <c r="C8" s="176">
        <f t="shared" si="3"/>
        <v>2</v>
      </c>
      <c r="D8" s="176">
        <f t="shared" si="3"/>
        <v>1</v>
      </c>
      <c r="E8" s="286">
        <v>2</v>
      </c>
      <c r="F8" s="177">
        <v>2</v>
      </c>
      <c r="G8" s="177">
        <v>1</v>
      </c>
      <c r="H8" s="177"/>
      <c r="I8" s="177"/>
      <c r="J8" s="236"/>
      <c r="K8" s="236"/>
      <c r="L8" s="285">
        <v>2</v>
      </c>
      <c r="M8" s="341">
        <f aca="true" t="shared" si="4" ref="M8:M91">IF(SUM(C8)&lt;&gt;0,SUM(C8),"")</f>
        <v>2</v>
      </c>
      <c r="N8" s="341">
        <f aca="true" t="shared" si="5" ref="N8:N91">IF(SUM(D8)&lt;&gt;0,SUM(D8),"")</f>
        <v>1</v>
      </c>
      <c r="O8" s="177"/>
      <c r="P8" s="178"/>
      <c r="R8" s="312">
        <f>IF(C8&lt;D8,"Er","")</f>
      </c>
      <c r="S8" s="312">
        <f>IF(OR(D8&gt;C8,D8&lt;P8),"Er","")</f>
      </c>
      <c r="T8" s="312">
        <f>IF(F8&gt;F5,"Er","")</f>
      </c>
      <c r="U8" s="312">
        <f>IF(OR(G8&gt;F8,G8&gt;G5),"Er","")</f>
      </c>
      <c r="V8" s="312">
        <f>IF(H8&gt;H5,"Er","")</f>
      </c>
      <c r="W8" s="312">
        <f>IF(OR(I8&gt;H8,I8&gt;I5),"Er","")</f>
      </c>
      <c r="X8" s="312">
        <f>IF(J8&gt;J5,"Er","")</f>
      </c>
      <c r="Y8" s="312">
        <f>IF(OR(K8&gt;J8,K8&gt;K5),"Er","")</f>
      </c>
      <c r="Z8" s="312">
        <f>IF(OR(O8&gt;C8,O8&lt;P8,O8&gt;O5),"Er","")</f>
      </c>
      <c r="AA8" s="312">
        <f>IF(OR(P8&gt;O8,P8&gt;P5,P8&gt;D8),"Er","")</f>
      </c>
    </row>
    <row r="9" spans="2:27" ht="15.75">
      <c r="B9" s="53" t="s">
        <v>191</v>
      </c>
      <c r="C9" s="182">
        <f t="shared" si="3"/>
        <v>1</v>
      </c>
      <c r="D9" s="182">
        <f t="shared" si="3"/>
        <v>1</v>
      </c>
      <c r="E9" s="287">
        <v>3</v>
      </c>
      <c r="F9" s="183">
        <v>1</v>
      </c>
      <c r="G9" s="183">
        <v>1</v>
      </c>
      <c r="H9" s="183"/>
      <c r="I9" s="183"/>
      <c r="J9" s="231"/>
      <c r="K9" s="231"/>
      <c r="L9" s="285">
        <v>3</v>
      </c>
      <c r="M9" s="341">
        <f t="shared" si="4"/>
        <v>1</v>
      </c>
      <c r="N9" s="341">
        <f t="shared" si="5"/>
        <v>1</v>
      </c>
      <c r="O9" s="183"/>
      <c r="P9" s="184"/>
      <c r="R9" s="312">
        <f>IF(C9&lt;D9,"Er","")</f>
      </c>
      <c r="S9" s="312">
        <f>IF(OR(D9&gt;C9,D9&lt;P9),"Er","")</f>
      </c>
      <c r="T9" s="312">
        <f>IF(F9&gt;F5,"Er","")</f>
      </c>
      <c r="U9" s="312">
        <f>IF(OR(G9&gt;F9,G9&gt;G5),"Er","")</f>
      </c>
      <c r="V9" s="312">
        <f>IF(H9&gt;H5,"Er","")</f>
      </c>
      <c r="W9" s="312">
        <f>IF(OR(I9&gt;H9,I9&gt;I5),"Er","")</f>
      </c>
      <c r="X9" s="312">
        <f>IF(J9&gt;J5,"Er","")</f>
      </c>
      <c r="Y9" s="312">
        <f>IF(OR(K9&gt;J9,K9&gt;K5),"Er","")</f>
      </c>
      <c r="Z9" s="312">
        <f>IF(OR(O9&gt;C9,O9&lt;P9,O9&gt;O5),"Er","")</f>
      </c>
      <c r="AA9" s="312">
        <f>IF(OR(P9&gt;O9,P9&gt;P5,P9&gt;D9),"Er","")</f>
      </c>
    </row>
    <row r="10" spans="2:16" ht="15.75">
      <c r="B10" s="49" t="s">
        <v>90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3" t="s">
        <v>256</v>
      </c>
      <c r="M10" s="170">
        <f t="shared" si="4"/>
      </c>
      <c r="N10" s="170">
        <f t="shared" si="5"/>
      </c>
      <c r="O10" s="289"/>
      <c r="P10" s="290"/>
    </row>
    <row r="11" spans="2:27" ht="15.75">
      <c r="B11" s="23" t="s">
        <v>193</v>
      </c>
      <c r="C11" s="170">
        <f>SUM(C12:C14)</f>
        <v>27</v>
      </c>
      <c r="D11" s="170">
        <f>SUM(D12:D14)</f>
        <v>21</v>
      </c>
      <c r="E11" s="283" t="s">
        <v>256</v>
      </c>
      <c r="F11" s="170">
        <f aca="true" t="shared" si="6" ref="F11:K11">SUM(F12:F14)</f>
        <v>22</v>
      </c>
      <c r="G11" s="170">
        <f t="shared" si="6"/>
        <v>18</v>
      </c>
      <c r="H11" s="170">
        <f t="shared" si="6"/>
        <v>5</v>
      </c>
      <c r="I11" s="170">
        <f t="shared" si="6"/>
        <v>3</v>
      </c>
      <c r="J11" s="170">
        <f t="shared" si="6"/>
        <v>0</v>
      </c>
      <c r="K11" s="170">
        <f t="shared" si="6"/>
        <v>0</v>
      </c>
      <c r="L11" s="200"/>
      <c r="M11" s="170">
        <f t="shared" si="4"/>
        <v>27</v>
      </c>
      <c r="N11" s="170">
        <f t="shared" si="5"/>
        <v>21</v>
      </c>
      <c r="O11" s="170">
        <f>SUM(O12:O14)</f>
        <v>0</v>
      </c>
      <c r="P11" s="199">
        <f>SUM(P12:P14)</f>
        <v>0</v>
      </c>
      <c r="R11" s="312">
        <f>IF(OR(C11&lt;D11,C11&lt;C7,C11&lt;O11,C11&lt;&gt;C35),"Er","")</f>
      </c>
      <c r="S11" s="312">
        <f>IF(OR(D11&gt;C11,D11&lt;P11,D11&lt;D7,D11&lt;&gt;D35),"Er","")</f>
      </c>
      <c r="T11" s="345">
        <f>IF(OR(F11&lt;&gt;F35,F11&lt;F7),"Er","")</f>
      </c>
      <c r="U11" s="345">
        <f>IF(OR(G11&lt;&gt;G35,G11&lt;G7,G11&gt;F11),"Er","")</f>
      </c>
      <c r="V11" s="345">
        <f>IF(OR(H11&lt;&gt;H35,H11&lt;H7),"Er","")</f>
      </c>
      <c r="W11" s="345">
        <f>IF(OR(I11&lt;&gt;I35,I11&lt;I7,I11&gt;H11),"Er","")</f>
      </c>
      <c r="X11" s="345">
        <f>IF(OR(J11&lt;&gt;J35,J11&lt;J7),"Er","")</f>
      </c>
      <c r="Y11" s="345">
        <f>IF(OR(K11&lt;&gt;K35,K11&lt;K7,K11&gt;J11),"Er","")</f>
      </c>
      <c r="Z11" s="345">
        <f>IF(OR(O11&lt;&gt;O35,O11&lt;O7,O11&lt;P11,O11&gt;C11),"Er","")</f>
      </c>
      <c r="AA11" s="345">
        <f>IF(OR(P11&lt;&gt;P35,P11&lt;P7,P11&gt;O11,P11&gt;D11),"Er","")</f>
      </c>
    </row>
    <row r="12" spans="2:27" ht="15.75">
      <c r="B12" s="359" t="s">
        <v>283</v>
      </c>
      <c r="C12" s="179">
        <f aca="true" t="shared" si="7" ref="C12:D15">SUM(F12,H12,J12)</f>
        <v>13</v>
      </c>
      <c r="D12" s="179">
        <f t="shared" si="7"/>
        <v>9</v>
      </c>
      <c r="E12" s="284">
        <v>1</v>
      </c>
      <c r="F12" s="177">
        <v>11</v>
      </c>
      <c r="G12" s="177">
        <v>8</v>
      </c>
      <c r="H12" s="177">
        <v>2</v>
      </c>
      <c r="I12" s="177">
        <v>1</v>
      </c>
      <c r="J12" s="236"/>
      <c r="K12" s="236"/>
      <c r="L12" s="285">
        <v>1</v>
      </c>
      <c r="M12" s="341">
        <f t="shared" si="4"/>
        <v>13</v>
      </c>
      <c r="N12" s="341">
        <f t="shared" si="5"/>
        <v>9</v>
      </c>
      <c r="O12" s="177"/>
      <c r="P12" s="178"/>
      <c r="R12" s="312">
        <f>IF(C12&lt;D12,"Er","")</f>
      </c>
      <c r="S12" s="312">
        <f>IF(OR(D12&gt;C12,D12&lt;P12),"Er","")</f>
      </c>
      <c r="T12" s="345"/>
      <c r="U12" s="345">
        <f>IF(G12&gt;F12,"Er","")</f>
      </c>
      <c r="V12" s="345"/>
      <c r="W12" s="345">
        <f>IF(I12&gt;H12,"Er","")</f>
      </c>
      <c r="X12" s="345"/>
      <c r="Y12" s="345">
        <f>IF(K12&gt;J12,"Er","")</f>
      </c>
      <c r="Z12" s="312">
        <f>IF(OR(O12&lt;P12,O12&gt;C12),"Er","")</f>
      </c>
      <c r="AA12" s="345">
        <f>IF(OR(P12&gt;D12,P12&gt;O12),"Er","")</f>
      </c>
    </row>
    <row r="13" spans="2:27" ht="15.75">
      <c r="B13" s="15" t="s">
        <v>287</v>
      </c>
      <c r="C13" s="176">
        <f t="shared" si="7"/>
        <v>14</v>
      </c>
      <c r="D13" s="176">
        <f t="shared" si="7"/>
        <v>12</v>
      </c>
      <c r="E13" s="286">
        <v>2</v>
      </c>
      <c r="F13" s="177">
        <v>11</v>
      </c>
      <c r="G13" s="177">
        <v>10</v>
      </c>
      <c r="H13" s="177">
        <v>3</v>
      </c>
      <c r="I13" s="177">
        <v>2</v>
      </c>
      <c r="J13" s="236"/>
      <c r="K13" s="236"/>
      <c r="L13" s="285">
        <v>2</v>
      </c>
      <c r="M13" s="341">
        <f t="shared" si="4"/>
        <v>14</v>
      </c>
      <c r="N13" s="341">
        <f t="shared" si="5"/>
        <v>12</v>
      </c>
      <c r="O13" s="177"/>
      <c r="P13" s="178"/>
      <c r="R13" s="312">
        <f>IF(C13&lt;D13,"Er","")</f>
      </c>
      <c r="S13" s="312">
        <f>IF(OR(D13&gt;C13,D13&lt;P13),"Er","")</f>
      </c>
      <c r="T13" s="345"/>
      <c r="U13" s="345">
        <f>IF(G13&gt;F13,"Er","")</f>
      </c>
      <c r="V13" s="345"/>
      <c r="W13" s="345">
        <f>IF(I13&gt;H13,"Er","")</f>
      </c>
      <c r="X13" s="345"/>
      <c r="Y13" s="345">
        <f>IF(K13&gt;J13,"Er","")</f>
      </c>
      <c r="Z13" s="312">
        <f>IF(OR(O13&lt;P13,O13&gt;C13),"Er","")</f>
      </c>
      <c r="AA13" s="345">
        <f>IF(OR(P13&gt;D13,P13&gt;O13),"Er","")</f>
      </c>
    </row>
    <row r="14" spans="2:27" ht="15.75">
      <c r="B14" s="362" t="s">
        <v>288</v>
      </c>
      <c r="C14" s="192">
        <f t="shared" si="7"/>
        <v>0</v>
      </c>
      <c r="D14" s="192">
        <f t="shared" si="7"/>
        <v>0</v>
      </c>
      <c r="E14" s="291">
        <v>3</v>
      </c>
      <c r="F14" s="193"/>
      <c r="G14" s="193"/>
      <c r="H14" s="193"/>
      <c r="I14" s="193"/>
      <c r="J14" s="292"/>
      <c r="K14" s="292"/>
      <c r="L14" s="285">
        <v>3</v>
      </c>
      <c r="M14" s="341">
        <f t="shared" si="4"/>
      </c>
      <c r="N14" s="341">
        <f t="shared" si="5"/>
      </c>
      <c r="O14" s="193"/>
      <c r="P14" s="194"/>
      <c r="R14" s="312">
        <f>IF(C14&lt;D14,"Er","")</f>
      </c>
      <c r="S14" s="312">
        <f>IF(OR(D14&gt;C14,D14&lt;P14),"Er","")</f>
      </c>
      <c r="T14" s="345"/>
      <c r="U14" s="345">
        <f>IF(G14&gt;F14,"Er","")</f>
      </c>
      <c r="V14" s="345"/>
      <c r="W14" s="345">
        <f>IF(I14&gt;H14,"Er","")</f>
      </c>
      <c r="X14" s="345"/>
      <c r="Y14" s="345">
        <f>IF(K14&gt;J14,"Er","")</f>
      </c>
      <c r="Z14" s="312">
        <f>IF(OR(O14&lt;P14,O14&gt;C14),"Er","")</f>
      </c>
      <c r="AA14" s="345">
        <f>IF(OR(P14&gt;D14,P14&gt;O14),"Er","")</f>
      </c>
    </row>
    <row r="15" spans="2:27" ht="15.75">
      <c r="B15" s="58" t="s">
        <v>286</v>
      </c>
      <c r="C15" s="170">
        <f t="shared" si="7"/>
        <v>27</v>
      </c>
      <c r="D15" s="170">
        <f t="shared" si="7"/>
        <v>20</v>
      </c>
      <c r="E15" s="293">
        <v>4</v>
      </c>
      <c r="F15" s="294">
        <v>22</v>
      </c>
      <c r="G15" s="294">
        <v>17</v>
      </c>
      <c r="H15" s="294">
        <v>5</v>
      </c>
      <c r="I15" s="294">
        <v>3</v>
      </c>
      <c r="J15" s="295"/>
      <c r="K15" s="295"/>
      <c r="L15" s="296">
        <v>4</v>
      </c>
      <c r="M15" s="341">
        <f t="shared" si="4"/>
        <v>27</v>
      </c>
      <c r="N15" s="341">
        <f t="shared" si="5"/>
        <v>20</v>
      </c>
      <c r="O15" s="294"/>
      <c r="P15" s="297"/>
      <c r="R15" s="312">
        <f>IF(OR(C15&lt;D15,C15&gt;C11),"Er","")</f>
      </c>
      <c r="S15" s="312">
        <f>IF(OR(D15&gt;C15,D15&gt;D11,D15&lt;P15),"Er","")</f>
      </c>
      <c r="T15" s="312">
        <f>IF(F15&gt;F11,"Er","")</f>
      </c>
      <c r="U15" s="312">
        <f>IF(OR(G15&gt;G11,G15&gt;F15),"Er","")</f>
      </c>
      <c r="V15" s="312">
        <f>IF(H15&gt;H11,"Er","")</f>
      </c>
      <c r="W15" s="312">
        <f>IF(OR(I15&gt;I11,I15&gt;H15),"Er","")</f>
      </c>
      <c r="X15" s="312">
        <f>IF(J15&gt;J11,"Er","")</f>
      </c>
      <c r="Y15" s="312">
        <f>IF(OR(K15&gt;K11,K15&gt;J15),"Er","")</f>
      </c>
      <c r="Z15" s="312">
        <f>IF(OR(O15&lt;P15,O15&gt;C15,O15&gt;O11),"Er","")</f>
      </c>
      <c r="AA15" s="312">
        <f>IF(OR(P15&gt;D15,P15&gt;O15,P15&gt;P11),"Er","")</f>
      </c>
    </row>
    <row r="16" spans="2:27" ht="15.75">
      <c r="B16" s="23" t="s">
        <v>318</v>
      </c>
      <c r="C16" s="215">
        <f>SUM(C17:C25)</f>
        <v>27</v>
      </c>
      <c r="D16" s="215">
        <f>SUM(D17:D25)</f>
        <v>21</v>
      </c>
      <c r="E16" s="389" t="s">
        <v>307</v>
      </c>
      <c r="F16" s="170">
        <f aca="true" t="shared" si="8" ref="F16:K16">F11</f>
        <v>22</v>
      </c>
      <c r="G16" s="170">
        <f t="shared" si="8"/>
        <v>18</v>
      </c>
      <c r="H16" s="170">
        <f t="shared" si="8"/>
        <v>5</v>
      </c>
      <c r="I16" s="170">
        <f t="shared" si="8"/>
        <v>3</v>
      </c>
      <c r="J16" s="170">
        <f t="shared" si="8"/>
        <v>0</v>
      </c>
      <c r="K16" s="170">
        <f t="shared" si="8"/>
        <v>0</v>
      </c>
      <c r="L16" s="389" t="s">
        <v>307</v>
      </c>
      <c r="M16" s="402"/>
      <c r="N16" s="402"/>
      <c r="O16" s="170">
        <f>O11</f>
        <v>0</v>
      </c>
      <c r="P16" s="170">
        <f>P11</f>
        <v>0</v>
      </c>
      <c r="Q16" s="2"/>
      <c r="R16" s="345">
        <f>IF(OR(C16&lt;D16,C16&lt;O16,C16&lt;&gt;C11),"Er","")</f>
      </c>
      <c r="S16" s="345">
        <f>IF(OR(D16&gt;C16,D16&lt;P16,D16&lt;&gt;D11),"Er","")</f>
      </c>
      <c r="T16" s="345">
        <f aca="true" t="shared" si="9" ref="T16:Y16">IF(AND(F16&lt;&gt;SUM(F17:F25),F16&lt;&gt;""),"Er","")</f>
      </c>
      <c r="U16" s="345">
        <f t="shared" si="9"/>
      </c>
      <c r="V16" s="345">
        <f t="shared" si="9"/>
      </c>
      <c r="W16" s="345">
        <f t="shared" si="9"/>
      </c>
      <c r="X16" s="345">
        <f t="shared" si="9"/>
      </c>
      <c r="Y16" s="345">
        <f t="shared" si="9"/>
      </c>
      <c r="Z16" s="345">
        <f>IF(OR(O16&lt;P16,O16&gt;C16,AND(O16&lt;&gt;SUM(O17:O25),O16&lt;&gt;"")),"Er","")</f>
      </c>
      <c r="AA16" s="345">
        <f>IF(OR(P16&gt;O16,P16&gt;D16,AND(P16&lt;&gt;SUM(P17:P25),P16&lt;&gt;"")),"Er","")</f>
      </c>
    </row>
    <row r="17" spans="2:27" ht="15.75">
      <c r="B17" s="38" t="s">
        <v>308</v>
      </c>
      <c r="C17" s="179">
        <f aca="true" t="shared" si="10" ref="C17:D34">SUM(F17,H17,J17)</f>
        <v>0</v>
      </c>
      <c r="D17" s="179">
        <f t="shared" si="10"/>
        <v>0</v>
      </c>
      <c r="E17" s="393">
        <v>1</v>
      </c>
      <c r="F17" s="394"/>
      <c r="G17" s="394"/>
      <c r="H17" s="394"/>
      <c r="I17" s="394"/>
      <c r="J17" s="394"/>
      <c r="K17" s="394"/>
      <c r="L17" s="393">
        <v>1</v>
      </c>
      <c r="M17" s="395">
        <f aca="true" t="shared" si="11" ref="M17:N25">IF(SUM(C17)&lt;&gt;0,SUM(C17),"")</f>
      </c>
      <c r="N17" s="395">
        <f t="shared" si="11"/>
      </c>
      <c r="O17" s="394"/>
      <c r="P17" s="396"/>
      <c r="Q17" s="2"/>
      <c r="R17" s="345">
        <f>IF(OR(C17&lt;D17,C17&lt;O17),"Er","")</f>
      </c>
      <c r="S17" s="345">
        <f>IF(D17&gt;C17,"Er","")</f>
      </c>
      <c r="T17" s="345">
        <f>IF(F17&gt;F16,"Er","")</f>
      </c>
      <c r="U17" s="345">
        <f>IF(OR(G17&gt;G16,G17&gt;F17),"Er","")</f>
      </c>
      <c r="V17" s="345">
        <f>IF(H17&gt;H16,"Er","")</f>
      </c>
      <c r="W17" s="345">
        <f>IF(OR(I17&gt;H17,I17&gt;I16),"Er","")</f>
      </c>
      <c r="X17" s="345">
        <f>IF(J17&gt;J16,"Er","")</f>
      </c>
      <c r="Y17" s="345">
        <f>IF(OR(K17&gt;J17,K17&gt;K16),"Er","")</f>
      </c>
      <c r="Z17" s="345">
        <f>IF(OR(O17&gt;C17,O17&gt;O16,O17&lt;P17),"Er","")</f>
      </c>
      <c r="AA17" s="345">
        <f>IF(OR(P17&gt;O17,P17&gt;D17,P17&gt;P16),"Er","")</f>
      </c>
    </row>
    <row r="18" spans="2:27" ht="15.75">
      <c r="B18" s="13" t="s">
        <v>309</v>
      </c>
      <c r="C18" s="176">
        <f t="shared" si="10"/>
        <v>0</v>
      </c>
      <c r="D18" s="176">
        <f t="shared" si="10"/>
        <v>0</v>
      </c>
      <c r="E18" s="398">
        <v>2</v>
      </c>
      <c r="F18" s="394"/>
      <c r="G18" s="394"/>
      <c r="H18" s="394"/>
      <c r="I18" s="394"/>
      <c r="J18" s="394"/>
      <c r="K18" s="394"/>
      <c r="L18" s="398">
        <v>2</v>
      </c>
      <c r="M18" s="395">
        <f t="shared" si="11"/>
      </c>
      <c r="N18" s="395">
        <f t="shared" si="11"/>
      </c>
      <c r="O18" s="394"/>
      <c r="P18" s="396"/>
      <c r="Q18" s="2"/>
      <c r="R18" s="345">
        <f aca="true" t="shared" si="12" ref="R18:R25">IF(OR(C18&lt;D18,C18&lt;O18),"Er","")</f>
      </c>
      <c r="S18" s="345">
        <f aca="true" t="shared" si="13" ref="S18:S25">IF(D18&gt;C18,"Er","")</f>
      </c>
      <c r="T18" s="345">
        <f>IF(F18&gt;F16,"Er","")</f>
      </c>
      <c r="U18" s="345">
        <f>IF(OR(G18&gt;G16,G18&gt;F18),"Er","")</f>
      </c>
      <c r="V18" s="345">
        <f>IF(H18&gt;H16,"Er","")</f>
      </c>
      <c r="W18" s="345">
        <f>IF(OR(I18&gt;H18,I18&gt;I16),"Er","")</f>
      </c>
      <c r="X18" s="345">
        <f>IF(J18&gt;J16,"Er","")</f>
      </c>
      <c r="Y18" s="345">
        <f>IF(OR(K18&gt;J18,K18&gt;K16),"Er","")</f>
      </c>
      <c r="Z18" s="345">
        <f>IF(OR(O18&gt;C18,O18&gt;O16,O18&lt;P18),"Er","")</f>
      </c>
      <c r="AA18" s="345">
        <f>IF(OR(P18&gt;O18,P18&gt;D18,P18&gt;P16),"Er","")</f>
      </c>
    </row>
    <row r="19" spans="2:27" ht="15.75">
      <c r="B19" s="13" t="s">
        <v>310</v>
      </c>
      <c r="C19" s="176">
        <f t="shared" si="10"/>
        <v>0</v>
      </c>
      <c r="D19" s="176">
        <f t="shared" si="10"/>
        <v>0</v>
      </c>
      <c r="E19" s="398">
        <v>3</v>
      </c>
      <c r="F19" s="394"/>
      <c r="G19" s="394"/>
      <c r="H19" s="394"/>
      <c r="I19" s="394"/>
      <c r="J19" s="394"/>
      <c r="K19" s="394"/>
      <c r="L19" s="398">
        <v>3</v>
      </c>
      <c r="M19" s="395">
        <f t="shared" si="11"/>
      </c>
      <c r="N19" s="395">
        <f t="shared" si="11"/>
      </c>
      <c r="O19" s="394"/>
      <c r="P19" s="396"/>
      <c r="Q19" s="2"/>
      <c r="R19" s="345">
        <f t="shared" si="12"/>
      </c>
      <c r="S19" s="345">
        <f t="shared" si="13"/>
      </c>
      <c r="T19" s="345">
        <f>IF(F19&gt;F16,"Er","")</f>
      </c>
      <c r="U19" s="345">
        <f>IF(OR(G19&gt;G16,G19&gt;F19),"Er","")</f>
      </c>
      <c r="V19" s="345">
        <f>IF(H19&gt;H16,"Er","")</f>
      </c>
      <c r="W19" s="345">
        <f>IF(OR(I19&gt;H19,I19&gt;I16),"Er","")</f>
      </c>
      <c r="X19" s="345">
        <f>IF(J19&gt;J16,"Er","")</f>
      </c>
      <c r="Y19" s="345">
        <f>IF(OR(K19&gt;J19,K19&gt;K16),"Er","")</f>
      </c>
      <c r="Z19" s="345">
        <f>IF(OR(O19&gt;C19,O19&gt;O16,O19&lt;P19),"Er","")</f>
      </c>
      <c r="AA19" s="345">
        <f>IF(OR(P19&gt;O19,P19&gt;D19,P19&gt;P16),"Er","")</f>
      </c>
    </row>
    <row r="20" spans="2:27" ht="15.75">
      <c r="B20" s="13" t="s">
        <v>311</v>
      </c>
      <c r="C20" s="176">
        <f t="shared" si="10"/>
        <v>14</v>
      </c>
      <c r="D20" s="176">
        <f t="shared" si="10"/>
        <v>12</v>
      </c>
      <c r="E20" s="398">
        <v>4</v>
      </c>
      <c r="F20" s="394">
        <v>11</v>
      </c>
      <c r="G20" s="394">
        <v>10</v>
      </c>
      <c r="H20" s="394">
        <v>3</v>
      </c>
      <c r="I20" s="394">
        <v>2</v>
      </c>
      <c r="J20" s="394"/>
      <c r="K20" s="394"/>
      <c r="L20" s="398">
        <v>4</v>
      </c>
      <c r="M20" s="395">
        <f t="shared" si="11"/>
        <v>14</v>
      </c>
      <c r="N20" s="395">
        <f t="shared" si="11"/>
        <v>12</v>
      </c>
      <c r="O20" s="394"/>
      <c r="P20" s="396"/>
      <c r="Q20" s="2"/>
      <c r="R20" s="345">
        <f t="shared" si="12"/>
      </c>
      <c r="S20" s="345">
        <f t="shared" si="13"/>
      </c>
      <c r="T20" s="345">
        <f>IF(F20&gt;F16,"Er","")</f>
      </c>
      <c r="U20" s="345">
        <f>IF(OR(G20&gt;G16,G20&gt;F20),"Er","")</f>
      </c>
      <c r="V20" s="345">
        <f>IF(H20&gt;H16,"Er","")</f>
      </c>
      <c r="W20" s="345">
        <f>IF(OR(I20&gt;H20,I20&gt;I16),"Er","")</f>
      </c>
      <c r="X20" s="345">
        <f>IF(J20&gt;J16,"Er","")</f>
      </c>
      <c r="Y20" s="345">
        <f>IF(OR(K20&gt;J20,K20&gt;K16),"Er","")</f>
      </c>
      <c r="Z20" s="345">
        <f>IF(OR(O20&gt;C20,O20&gt;O16,O20&lt;P20),"Er","")</f>
      </c>
      <c r="AA20" s="345">
        <f>IF(OR(P20&gt;O20,P20&gt;D20,P20&gt;P16),"Er","")</f>
      </c>
    </row>
    <row r="21" spans="2:27" ht="15.75">
      <c r="B21" s="13" t="s">
        <v>312</v>
      </c>
      <c r="C21" s="176">
        <f t="shared" si="10"/>
        <v>13</v>
      </c>
      <c r="D21" s="176">
        <f t="shared" si="10"/>
        <v>9</v>
      </c>
      <c r="E21" s="398">
        <v>5</v>
      </c>
      <c r="F21" s="394">
        <v>11</v>
      </c>
      <c r="G21" s="394">
        <v>8</v>
      </c>
      <c r="H21" s="394">
        <v>2</v>
      </c>
      <c r="I21" s="394">
        <v>1</v>
      </c>
      <c r="J21" s="394"/>
      <c r="K21" s="394"/>
      <c r="L21" s="398">
        <v>5</v>
      </c>
      <c r="M21" s="395">
        <f t="shared" si="11"/>
        <v>13</v>
      </c>
      <c r="N21" s="395">
        <f t="shared" si="11"/>
        <v>9</v>
      </c>
      <c r="O21" s="394"/>
      <c r="P21" s="396"/>
      <c r="Q21" s="2"/>
      <c r="R21" s="345">
        <f t="shared" si="12"/>
      </c>
      <c r="S21" s="345">
        <f t="shared" si="13"/>
      </c>
      <c r="T21" s="345">
        <f>IF(F21&gt;F16,"Er","")</f>
      </c>
      <c r="U21" s="345">
        <f>IF(OR(G21&gt;G16,G21&gt;F21),"Er","")</f>
      </c>
      <c r="V21" s="345">
        <f>IF(H21&gt;H16,"Er","")</f>
      </c>
      <c r="W21" s="345">
        <f>IF(OR(I21&gt;H21,I21&gt;I16),"Er","")</f>
      </c>
      <c r="X21" s="345">
        <f>IF(J21&gt;J16,"Er","")</f>
      </c>
      <c r="Y21" s="345">
        <f>IF(OR(K21&gt;J21,K21&gt;K16),"Er","")</f>
      </c>
      <c r="Z21" s="345">
        <f>IF(OR(O21&gt;C21,O21&gt;O16,O21&lt;P21),"Er","")</f>
      </c>
      <c r="AA21" s="345">
        <f>IF(OR(P21&gt;O21,P21&gt;D21,P21&gt;P16),"Er","")</f>
      </c>
    </row>
    <row r="22" spans="2:27" ht="15.75">
      <c r="B22" s="13" t="s">
        <v>313</v>
      </c>
      <c r="C22" s="176">
        <f t="shared" si="10"/>
        <v>0</v>
      </c>
      <c r="D22" s="176">
        <f t="shared" si="10"/>
        <v>0</v>
      </c>
      <c r="E22" s="398">
        <v>6</v>
      </c>
      <c r="F22" s="394"/>
      <c r="G22" s="394"/>
      <c r="H22" s="394"/>
      <c r="I22" s="394"/>
      <c r="J22" s="394"/>
      <c r="K22" s="394"/>
      <c r="L22" s="398">
        <v>6</v>
      </c>
      <c r="M22" s="395">
        <f t="shared" si="11"/>
      </c>
      <c r="N22" s="395">
        <f t="shared" si="11"/>
      </c>
      <c r="O22" s="394"/>
      <c r="P22" s="396"/>
      <c r="Q22" s="2"/>
      <c r="R22" s="345">
        <f t="shared" si="12"/>
      </c>
      <c r="S22" s="345">
        <f t="shared" si="13"/>
      </c>
      <c r="T22" s="345">
        <f>IF(F22&gt;F16,"Er","")</f>
      </c>
      <c r="U22" s="345">
        <f>IF(OR(G22&gt;G16,G22&gt;F22),"Er","")</f>
      </c>
      <c r="V22" s="345">
        <f>IF(H22&gt;H16,"Er","")</f>
      </c>
      <c r="W22" s="345">
        <f>IF(OR(I22&gt;H22,I22&gt;I16),"Er","")</f>
      </c>
      <c r="X22" s="345">
        <f>IF(J22&gt;J16,"Er","")</f>
      </c>
      <c r="Y22" s="345">
        <f>IF(OR(K22&gt;J22,K22&gt;K16),"Er","")</f>
      </c>
      <c r="Z22" s="345">
        <f>IF(OR(O22&gt;C22,O22&gt;O16,O22&lt;P22),"Er","")</f>
      </c>
      <c r="AA22" s="345">
        <f>IF(OR(P22&gt;O22,P22&gt;D22,P22&gt;P16),"Er","")</f>
      </c>
    </row>
    <row r="23" spans="2:27" ht="15.75">
      <c r="B23" s="13" t="s">
        <v>314</v>
      </c>
      <c r="C23" s="176">
        <f t="shared" si="10"/>
        <v>0</v>
      </c>
      <c r="D23" s="176">
        <f t="shared" si="10"/>
        <v>0</v>
      </c>
      <c r="E23" s="398">
        <v>7</v>
      </c>
      <c r="F23" s="394"/>
      <c r="G23" s="394"/>
      <c r="H23" s="394"/>
      <c r="I23" s="394"/>
      <c r="J23" s="394"/>
      <c r="K23" s="394"/>
      <c r="L23" s="398">
        <v>7</v>
      </c>
      <c r="M23" s="395">
        <f t="shared" si="11"/>
      </c>
      <c r="N23" s="395">
        <f t="shared" si="11"/>
      </c>
      <c r="O23" s="394"/>
      <c r="P23" s="396"/>
      <c r="Q23" s="2"/>
      <c r="R23" s="345">
        <f t="shared" si="12"/>
      </c>
      <c r="S23" s="345">
        <f t="shared" si="13"/>
      </c>
      <c r="T23" s="345">
        <f>IF(F23&gt;F16,"Er","")</f>
      </c>
      <c r="U23" s="345">
        <f>IF(OR(G23&gt;G16,G23&gt;F23),"Er","")</f>
      </c>
      <c r="V23" s="345">
        <f>IF(H23&gt;H16,"Er","")</f>
      </c>
      <c r="W23" s="345">
        <f>IF(OR(I23&gt;H23,I23&gt;I16),"Er","")</f>
      </c>
      <c r="X23" s="345">
        <f>IF(J23&gt;J16,"Er","")</f>
      </c>
      <c r="Y23" s="345">
        <f>IF(OR(K23&gt;J23,K23&gt;K16),"Er","")</f>
      </c>
      <c r="Z23" s="345">
        <f>IF(OR(O23&gt;C23,O23&gt;O16,O23&lt;P23),"Er","")</f>
      </c>
      <c r="AA23" s="345">
        <f>IF(OR(P23&gt;O23,P23&gt;D23,P23&gt;P16),"Er","")</f>
      </c>
    </row>
    <row r="24" spans="2:27" ht="15.75">
      <c r="B24" s="13" t="s">
        <v>315</v>
      </c>
      <c r="C24" s="192">
        <f t="shared" si="10"/>
        <v>0</v>
      </c>
      <c r="D24" s="192">
        <f t="shared" si="10"/>
        <v>0</v>
      </c>
      <c r="E24" s="398">
        <v>8</v>
      </c>
      <c r="F24" s="403"/>
      <c r="G24" s="403"/>
      <c r="H24" s="403"/>
      <c r="I24" s="403"/>
      <c r="J24" s="403"/>
      <c r="K24" s="403"/>
      <c r="L24" s="398">
        <v>8</v>
      </c>
      <c r="M24" s="395">
        <f t="shared" si="11"/>
      </c>
      <c r="N24" s="395">
        <f t="shared" si="11"/>
      </c>
      <c r="O24" s="403"/>
      <c r="P24" s="404"/>
      <c r="Q24" s="2"/>
      <c r="R24" s="345">
        <f t="shared" si="12"/>
      </c>
      <c r="S24" s="345">
        <f t="shared" si="13"/>
      </c>
      <c r="T24" s="345">
        <f>IF(F24&gt;F16,"Er","")</f>
      </c>
      <c r="U24" s="345">
        <f>IF(OR(G24&gt;G16,G24&gt;F24),"Er","")</f>
      </c>
      <c r="V24" s="345">
        <f>IF(H24&gt;H16,"Er","")</f>
      </c>
      <c r="W24" s="345">
        <f>IF(OR(I24&gt;H24,I24&gt;I16),"Er","")</f>
      </c>
      <c r="X24" s="345">
        <f>IF(J24&gt;J16,"Er","")</f>
      </c>
      <c r="Y24" s="345">
        <f>IF(OR(K24&gt;J24,K24&gt;K16),"Er","")</f>
      </c>
      <c r="Z24" s="345">
        <f>IF(OR(O24&gt;C24,O24&gt;O16,O24&lt;P24),"Er","")</f>
      </c>
      <c r="AA24" s="345">
        <f>IF(OR(P24&gt;O24,P24&gt;D24,P24&gt;P16),"Er","")</f>
      </c>
    </row>
    <row r="25" spans="2:27" ht="15.75">
      <c r="B25" s="25" t="s">
        <v>316</v>
      </c>
      <c r="C25" s="192">
        <f t="shared" si="10"/>
        <v>0</v>
      </c>
      <c r="D25" s="192">
        <f t="shared" si="10"/>
        <v>0</v>
      </c>
      <c r="E25" s="399">
        <v>9</v>
      </c>
      <c r="F25" s="403"/>
      <c r="G25" s="403"/>
      <c r="H25" s="403"/>
      <c r="I25" s="403"/>
      <c r="J25" s="403"/>
      <c r="K25" s="403"/>
      <c r="L25" s="399">
        <v>9</v>
      </c>
      <c r="M25" s="395">
        <f t="shared" si="11"/>
      </c>
      <c r="N25" s="395">
        <f t="shared" si="11"/>
      </c>
      <c r="O25" s="403"/>
      <c r="P25" s="404"/>
      <c r="Q25" s="2"/>
      <c r="R25" s="345">
        <f t="shared" si="12"/>
      </c>
      <c r="S25" s="345">
        <f t="shared" si="13"/>
      </c>
      <c r="T25" s="345">
        <f>IF(F25&gt;F16,"Er","")</f>
      </c>
      <c r="U25" s="345">
        <f>IF(OR(G25&gt;G16,G25&gt;F25),"Er","")</f>
      </c>
      <c r="V25" s="345">
        <f>IF(H25&gt;H16,"Er","")</f>
      </c>
      <c r="W25" s="345">
        <f>IF(OR(I25&gt;H25,I25&gt;I16),"Er","")</f>
      </c>
      <c r="X25" s="345">
        <f>IF(J25&gt;J16,"Er","")</f>
      </c>
      <c r="Y25" s="345">
        <f>IF(OR(K25&gt;J25,K25&gt;K16),"Er","")</f>
      </c>
      <c r="Z25" s="345">
        <f>IF(OR(O25&gt;C25,O25&gt;O16,O25&lt;P25),"Er","")</f>
      </c>
      <c r="AA25" s="345">
        <f>IF(OR(P25&gt;O25,P25&gt;D25,P25&gt;P16),"Er","")</f>
      </c>
    </row>
    <row r="26" spans="2:27" ht="15.75">
      <c r="B26" s="405" t="s">
        <v>319</v>
      </c>
      <c r="C26" s="170">
        <f>SUM(C27:C34)</f>
        <v>27</v>
      </c>
      <c r="D26" s="170">
        <f>SUM(D27:D34)</f>
        <v>21</v>
      </c>
      <c r="E26" s="389" t="s">
        <v>320</v>
      </c>
      <c r="F26" s="170">
        <f aca="true" t="shared" si="14" ref="F26:K26">F11</f>
        <v>22</v>
      </c>
      <c r="G26" s="170">
        <f t="shared" si="14"/>
        <v>18</v>
      </c>
      <c r="H26" s="170">
        <f t="shared" si="14"/>
        <v>5</v>
      </c>
      <c r="I26" s="170">
        <f t="shared" si="14"/>
        <v>3</v>
      </c>
      <c r="J26" s="170">
        <f t="shared" si="14"/>
        <v>0</v>
      </c>
      <c r="K26" s="170">
        <f t="shared" si="14"/>
        <v>0</v>
      </c>
      <c r="L26" s="389" t="s">
        <v>320</v>
      </c>
      <c r="M26" s="402"/>
      <c r="N26" s="402"/>
      <c r="O26" s="170">
        <f>O11</f>
        <v>0</v>
      </c>
      <c r="P26" s="170">
        <f>P11</f>
        <v>0</v>
      </c>
      <c r="Q26" s="2"/>
      <c r="R26" s="345">
        <f>IF(OR(C26&lt;D26,C26&lt;O26,C26&lt;&gt;C11),"Er","")</f>
      </c>
      <c r="S26" s="345">
        <f>IF(OR(D26&gt;C26,D26&lt;P26,D26&lt;&gt;D11),"Er","")</f>
      </c>
      <c r="T26" s="345">
        <f aca="true" t="shared" si="15" ref="T26:Y26">IF(AND(F26&lt;&gt;SUM(F27:F34),F26&lt;&gt;0),"Er","")</f>
      </c>
      <c r="U26" s="345">
        <f t="shared" si="15"/>
      </c>
      <c r="V26" s="345">
        <f t="shared" si="15"/>
      </c>
      <c r="W26" s="345">
        <f t="shared" si="15"/>
      </c>
      <c r="X26" s="345">
        <f t="shared" si="15"/>
      </c>
      <c r="Y26" s="345">
        <f t="shared" si="15"/>
      </c>
      <c r="Z26" s="345">
        <f>IF(OR(O26&lt;P26,O26&gt;C26,AND(O26&lt;&gt;SUM(O27:O34),O26&lt;&gt;0)),"Er","")</f>
      </c>
      <c r="AA26" s="345">
        <f>IF(OR(P26&gt;O26,P26&gt;D26,AND(P26&lt;&gt;SUM(P27:P34),P26&lt;&gt;0)),"Er","")</f>
      </c>
    </row>
    <row r="27" spans="2:27" ht="15.75">
      <c r="B27" s="406" t="s">
        <v>321</v>
      </c>
      <c r="C27" s="179">
        <f t="shared" si="10"/>
        <v>4</v>
      </c>
      <c r="D27" s="179">
        <f t="shared" si="10"/>
        <v>3</v>
      </c>
      <c r="E27" s="393">
        <v>1</v>
      </c>
      <c r="F27" s="394"/>
      <c r="G27" s="394"/>
      <c r="H27" s="394">
        <v>4</v>
      </c>
      <c r="I27" s="394">
        <v>3</v>
      </c>
      <c r="J27" s="394"/>
      <c r="K27" s="394"/>
      <c r="L27" s="393">
        <v>1</v>
      </c>
      <c r="M27" s="395">
        <f aca="true" t="shared" si="16" ref="M27:N34">IF(SUM(C27)&lt;&gt;0,SUM(C27),"")</f>
        <v>4</v>
      </c>
      <c r="N27" s="395">
        <f t="shared" si="16"/>
        <v>3</v>
      </c>
      <c r="O27" s="394"/>
      <c r="P27" s="396"/>
      <c r="Q27" s="2"/>
      <c r="R27" s="345">
        <f>IF(OR(C27&lt;D27,C27&lt;O27),"Er","")</f>
      </c>
      <c r="S27" s="345">
        <f>IF(D27&gt;C27,"Er","")</f>
      </c>
      <c r="T27" s="345">
        <f>IF(F27&gt;F26,"Er","")</f>
      </c>
      <c r="U27" s="345">
        <f>IF(OR(G27&gt;G26,G27&gt;F27),"Er","")</f>
      </c>
      <c r="V27" s="345">
        <f>IF(H27&gt;H26,"Er","")</f>
      </c>
      <c r="W27" s="345">
        <f>IF(OR(I27&gt;H27,I27&gt;I26),"Er","")</f>
      </c>
      <c r="X27" s="345">
        <f>IF(J27&gt;J26,"Er","")</f>
      </c>
      <c r="Y27" s="345">
        <f>IF(OR(K27&gt;J27,K27&gt;K26),"Er","")</f>
      </c>
      <c r="Z27" s="345">
        <f>IF(OR(O27&gt;C27,O27&gt;O26,O27&lt;P27),"Er","")</f>
      </c>
      <c r="AA27" s="345">
        <f>IF(OR(P27&gt;O27,P27&gt;D27,P27&gt;P26),"Er","")</f>
      </c>
    </row>
    <row r="28" spans="2:27" ht="15.75">
      <c r="B28" s="15" t="s">
        <v>322</v>
      </c>
      <c r="C28" s="173">
        <f t="shared" si="10"/>
        <v>7</v>
      </c>
      <c r="D28" s="173">
        <f t="shared" si="10"/>
        <v>4</v>
      </c>
      <c r="E28" s="398">
        <v>2</v>
      </c>
      <c r="F28" s="394">
        <v>6</v>
      </c>
      <c r="G28" s="394">
        <v>4</v>
      </c>
      <c r="H28" s="394">
        <v>1</v>
      </c>
      <c r="I28" s="394"/>
      <c r="J28" s="394"/>
      <c r="K28" s="394"/>
      <c r="L28" s="398">
        <v>2</v>
      </c>
      <c r="M28" s="395">
        <f t="shared" si="16"/>
        <v>7</v>
      </c>
      <c r="N28" s="395">
        <f t="shared" si="16"/>
        <v>4</v>
      </c>
      <c r="O28" s="394"/>
      <c r="P28" s="396"/>
      <c r="Q28" s="2"/>
      <c r="R28" s="345">
        <f aca="true" t="shared" si="17" ref="R28:R34">IF(OR(C28&lt;D28,C28&lt;O28),"Er","")</f>
      </c>
      <c r="S28" s="345">
        <f aca="true" t="shared" si="18" ref="S28:S34">IF(D28&gt;C28,"Er","")</f>
      </c>
      <c r="T28" s="345">
        <f>IF(F28&gt;F26,"Er","")</f>
      </c>
      <c r="U28" s="345">
        <f>IF(OR(G28&gt;G26,G28&gt;F28),"Er","")</f>
      </c>
      <c r="V28" s="345">
        <f>IF(H28&gt;H26,"Er","")</f>
      </c>
      <c r="W28" s="345">
        <f>IF(OR(I28&gt;H28,I28&gt;I26),"Er","")</f>
      </c>
      <c r="X28" s="345">
        <f>IF(J28&gt;J26,"Er","")</f>
      </c>
      <c r="Y28" s="345">
        <f>IF(OR(K28&gt;J28,K28&gt;K26),"Er","")</f>
      </c>
      <c r="Z28" s="345">
        <f>IF(OR(O28&gt;C28,O28&gt;O26,O28&lt;P28),"Er","")</f>
      </c>
      <c r="AA28" s="345">
        <f>IF(OR(P28&gt;O28,P28&gt;D28,P28&gt;P26),"Er","")</f>
      </c>
    </row>
    <row r="29" spans="2:27" ht="15.75">
      <c r="B29" s="15" t="s">
        <v>323</v>
      </c>
      <c r="C29" s="176">
        <f t="shared" si="10"/>
        <v>4</v>
      </c>
      <c r="D29" s="176">
        <f t="shared" si="10"/>
        <v>3</v>
      </c>
      <c r="E29" s="398">
        <v>3</v>
      </c>
      <c r="F29" s="394">
        <v>4</v>
      </c>
      <c r="G29" s="394">
        <v>3</v>
      </c>
      <c r="H29" s="394"/>
      <c r="I29" s="394"/>
      <c r="J29" s="394"/>
      <c r="K29" s="394"/>
      <c r="L29" s="398">
        <v>3</v>
      </c>
      <c r="M29" s="395">
        <f t="shared" si="16"/>
        <v>4</v>
      </c>
      <c r="N29" s="395">
        <f t="shared" si="16"/>
        <v>3</v>
      </c>
      <c r="O29" s="394"/>
      <c r="P29" s="396"/>
      <c r="Q29" s="2"/>
      <c r="R29" s="345">
        <f t="shared" si="17"/>
      </c>
      <c r="S29" s="345">
        <f t="shared" si="18"/>
      </c>
      <c r="T29" s="345">
        <f>IF(F29&gt;F26,"Er","")</f>
      </c>
      <c r="U29" s="345">
        <f>IF(OR(G29&gt;G26,G29&gt;F29),"Er","")</f>
      </c>
      <c r="V29" s="345">
        <f>IF(H29&gt;H26,"Er","")</f>
      </c>
      <c r="W29" s="345">
        <f>IF(OR(I29&gt;H29,I29&gt;I26),"Er","")</f>
      </c>
      <c r="X29" s="345">
        <f>IF(J29&gt;J26,"Er","")</f>
      </c>
      <c r="Y29" s="345">
        <f>IF(OR(K29&gt;J29,K29&gt;K26),"Er","")</f>
      </c>
      <c r="Z29" s="345">
        <f>IF(OR(O29&gt;C29,O29&gt;O26,O29&lt;P29),"Er","")</f>
      </c>
      <c r="AA29" s="345">
        <f>IF(OR(P29&gt;O29,P29&gt;D29,P29&gt;P26),"Er","")</f>
      </c>
    </row>
    <row r="30" spans="2:27" ht="15.75">
      <c r="B30" s="15" t="s">
        <v>324</v>
      </c>
      <c r="C30" s="176">
        <f t="shared" si="10"/>
        <v>5</v>
      </c>
      <c r="D30" s="176">
        <f t="shared" si="10"/>
        <v>5</v>
      </c>
      <c r="E30" s="398">
        <v>4</v>
      </c>
      <c r="F30" s="394">
        <v>5</v>
      </c>
      <c r="G30" s="394">
        <v>5</v>
      </c>
      <c r="H30" s="394"/>
      <c r="I30" s="394"/>
      <c r="J30" s="394"/>
      <c r="K30" s="394"/>
      <c r="L30" s="398">
        <v>4</v>
      </c>
      <c r="M30" s="395">
        <f t="shared" si="16"/>
        <v>5</v>
      </c>
      <c r="N30" s="395">
        <f t="shared" si="16"/>
        <v>5</v>
      </c>
      <c r="O30" s="394"/>
      <c r="P30" s="396"/>
      <c r="Q30" s="2"/>
      <c r="R30" s="345">
        <f t="shared" si="17"/>
      </c>
      <c r="S30" s="345">
        <f t="shared" si="18"/>
      </c>
      <c r="T30" s="345">
        <f>IF(F30&gt;F26,"Er","")</f>
      </c>
      <c r="U30" s="345">
        <f>IF(OR(G30&gt;G26,G30&gt;F30),"Er","")</f>
      </c>
      <c r="V30" s="345">
        <f>IF(H30&gt;H26,"Er","")</f>
      </c>
      <c r="W30" s="345">
        <f>IF(OR(I30&gt;H30,I30&gt;I26),"Er","")</f>
      </c>
      <c r="X30" s="345">
        <f>IF(J30&gt;J26,"Er","")</f>
      </c>
      <c r="Y30" s="345">
        <f>IF(OR(K30&gt;J30,K30&gt;K26),"Er","")</f>
      </c>
      <c r="Z30" s="345">
        <f>IF(OR(O30&gt;C30,O30&gt;O26,O30&lt;P30),"Er","")</f>
      </c>
      <c r="AA30" s="345">
        <f>IF(OR(P30&gt;O30,P30&gt;D30,P30&gt;P26),"Er","")</f>
      </c>
    </row>
    <row r="31" spans="2:27" ht="15.75">
      <c r="B31" s="15" t="s">
        <v>325</v>
      </c>
      <c r="C31" s="176">
        <f t="shared" si="10"/>
        <v>6</v>
      </c>
      <c r="D31" s="176">
        <f t="shared" si="10"/>
        <v>5</v>
      </c>
      <c r="E31" s="398">
        <v>5</v>
      </c>
      <c r="F31" s="394">
        <v>6</v>
      </c>
      <c r="G31" s="394">
        <v>5</v>
      </c>
      <c r="H31" s="394"/>
      <c r="I31" s="394"/>
      <c r="J31" s="394"/>
      <c r="K31" s="394"/>
      <c r="L31" s="398">
        <v>5</v>
      </c>
      <c r="M31" s="395">
        <f t="shared" si="16"/>
        <v>6</v>
      </c>
      <c r="N31" s="395">
        <f t="shared" si="16"/>
        <v>5</v>
      </c>
      <c r="O31" s="394"/>
      <c r="P31" s="396"/>
      <c r="Q31" s="2"/>
      <c r="R31" s="345">
        <f t="shared" si="17"/>
      </c>
      <c r="S31" s="345">
        <f t="shared" si="18"/>
      </c>
      <c r="T31" s="345">
        <f>IF(F31&gt;F26,"Er","")</f>
      </c>
      <c r="U31" s="345">
        <f>IF(OR(G31&gt;G26,G31&gt;F31),"Er","")</f>
      </c>
      <c r="V31" s="345">
        <f>IF(H31&gt;H26,"Er","")</f>
      </c>
      <c r="W31" s="345">
        <f>IF(OR(I31&gt;H31,I31&gt;I26),"Er","")</f>
      </c>
      <c r="X31" s="345">
        <f>IF(J31&gt;J26,"Er","")</f>
      </c>
      <c r="Y31" s="345">
        <f>IF(OR(K31&gt;J31,K31&gt;K26),"Er","")</f>
      </c>
      <c r="Z31" s="345">
        <f>IF(OR(O31&gt;C31,O31&gt;O26,O31&lt;P31),"Er","")</f>
      </c>
      <c r="AA31" s="345">
        <f>IF(OR(P31&gt;O31,P31&gt;D31,P31&gt;P26),"Er","")</f>
      </c>
    </row>
    <row r="32" spans="2:27" ht="15.75">
      <c r="B32" s="15" t="s">
        <v>326</v>
      </c>
      <c r="C32" s="176">
        <f t="shared" si="10"/>
        <v>1</v>
      </c>
      <c r="D32" s="176">
        <f t="shared" si="10"/>
        <v>1</v>
      </c>
      <c r="E32" s="398">
        <v>6</v>
      </c>
      <c r="F32" s="394">
        <v>1</v>
      </c>
      <c r="G32" s="394">
        <v>1</v>
      </c>
      <c r="H32" s="394"/>
      <c r="I32" s="394"/>
      <c r="J32" s="394"/>
      <c r="K32" s="394"/>
      <c r="L32" s="398">
        <v>6</v>
      </c>
      <c r="M32" s="395">
        <f t="shared" si="16"/>
        <v>1</v>
      </c>
      <c r="N32" s="395">
        <f t="shared" si="16"/>
        <v>1</v>
      </c>
      <c r="O32" s="394"/>
      <c r="P32" s="396"/>
      <c r="Q32" s="2"/>
      <c r="R32" s="345">
        <f t="shared" si="17"/>
      </c>
      <c r="S32" s="345">
        <f t="shared" si="18"/>
      </c>
      <c r="T32" s="345">
        <f>IF(F32&gt;F26,"Er","")</f>
      </c>
      <c r="U32" s="345">
        <f>IF(OR(G32&gt;G26,G32&gt;F32),"Er","")</f>
      </c>
      <c r="V32" s="345">
        <f>IF(H32&gt;H26,"Er","")</f>
      </c>
      <c r="W32" s="345">
        <f>IF(OR(I32&gt;H32,I32&gt;I26),"Er","")</f>
      </c>
      <c r="X32" s="345">
        <f>IF(J32&gt;J26,"Er","")</f>
      </c>
      <c r="Y32" s="345">
        <f>IF(OR(K32&gt;J32,K32&gt;K26),"Er","")</f>
      </c>
      <c r="Z32" s="345">
        <f>IF(OR(O32&gt;C32,O32&gt;O26,O32&lt;P32),"Er","")</f>
      </c>
      <c r="AA32" s="345">
        <f>IF(OR(P32&gt;O32,P32&gt;D32,P32&gt;P26),"Er","")</f>
      </c>
    </row>
    <row r="33" spans="2:27" ht="15.75">
      <c r="B33" s="15" t="s">
        <v>327</v>
      </c>
      <c r="C33" s="176">
        <f t="shared" si="10"/>
        <v>0</v>
      </c>
      <c r="D33" s="176">
        <f t="shared" si="10"/>
        <v>0</v>
      </c>
      <c r="E33" s="398">
        <v>7</v>
      </c>
      <c r="F33" s="394"/>
      <c r="G33" s="394"/>
      <c r="H33" s="394"/>
      <c r="I33" s="394"/>
      <c r="J33" s="394"/>
      <c r="K33" s="394"/>
      <c r="L33" s="398">
        <v>7</v>
      </c>
      <c r="M33" s="395">
        <f t="shared" si="16"/>
      </c>
      <c r="N33" s="395">
        <f t="shared" si="16"/>
      </c>
      <c r="O33" s="394"/>
      <c r="P33" s="396"/>
      <c r="Q33" s="2"/>
      <c r="R33" s="345">
        <f t="shared" si="17"/>
      </c>
      <c r="S33" s="345">
        <f t="shared" si="18"/>
      </c>
      <c r="T33" s="345">
        <f>IF(F33&gt;F26,"Er","")</f>
      </c>
      <c r="U33" s="345">
        <f>IF(OR(G33&gt;G26,G33&gt;F33),"Er","")</f>
      </c>
      <c r="V33" s="345">
        <f>IF(H33&gt;H26,"Er","")</f>
      </c>
      <c r="W33" s="345">
        <f>IF(OR(I33&gt;H33,I33&gt;I26),"Er","")</f>
      </c>
      <c r="X33" s="345">
        <f>IF(J33&gt;J26,"Er","")</f>
      </c>
      <c r="Y33" s="345">
        <f>IF(OR(K33&gt;J33,K33&gt;K26),"Er","")</f>
      </c>
      <c r="Z33" s="345">
        <f>IF(OR(O33&gt;C33,O33&gt;O26,O33&lt;P33),"Er","")</f>
      </c>
      <c r="AA33" s="345">
        <f>IF(OR(P33&gt;O33,P33&gt;D33,P33&gt;P26),"Er","")</f>
      </c>
    </row>
    <row r="34" spans="2:27" ht="15.75">
      <c r="B34" s="407" t="s">
        <v>328</v>
      </c>
      <c r="C34" s="182">
        <f t="shared" si="10"/>
        <v>0</v>
      </c>
      <c r="D34" s="182">
        <f t="shared" si="10"/>
        <v>0</v>
      </c>
      <c r="E34" s="399">
        <v>8</v>
      </c>
      <c r="F34" s="400"/>
      <c r="G34" s="400"/>
      <c r="H34" s="400"/>
      <c r="I34" s="400"/>
      <c r="J34" s="400"/>
      <c r="K34" s="400"/>
      <c r="L34" s="399">
        <v>8</v>
      </c>
      <c r="M34" s="395">
        <f t="shared" si="16"/>
      </c>
      <c r="N34" s="395">
        <f t="shared" si="16"/>
      </c>
      <c r="O34" s="400"/>
      <c r="P34" s="401"/>
      <c r="Q34" s="2"/>
      <c r="R34" s="345">
        <f t="shared" si="17"/>
      </c>
      <c r="S34" s="345">
        <f t="shared" si="18"/>
      </c>
      <c r="T34" s="345">
        <f>IF(F34&gt;F26,"Er","")</f>
      </c>
      <c r="U34" s="345">
        <f>IF(OR(G34&gt;G26,G34&gt;F34),"Er","")</f>
      </c>
      <c r="V34" s="345">
        <f>IF(H34&gt;H26,"Er","")</f>
      </c>
      <c r="W34" s="345">
        <f>IF(OR(I34&gt;H34,I34&gt;I26),"Er","")</f>
      </c>
      <c r="X34" s="345">
        <f>IF(J34&gt;J26,"Er","")</f>
      </c>
      <c r="Y34" s="345">
        <f>IF(OR(K34&gt;J34,K34&gt;K26),"Er","")</f>
      </c>
      <c r="Z34" s="345">
        <f>IF(OR(O34&gt;C34,O34&gt;O26,O34&lt;P34),"Er","")</f>
      </c>
      <c r="AA34" s="345">
        <f>IF(OR(P34&gt;O34,P34&gt;D34,P34&gt;P26),"Er","")</f>
      </c>
    </row>
    <row r="35" spans="2:27" ht="15.75">
      <c r="B35" s="23" t="s">
        <v>194</v>
      </c>
      <c r="C35" s="215">
        <f>SUM(C36:C57)</f>
        <v>27</v>
      </c>
      <c r="D35" s="215">
        <f>SUM(D36:D57)</f>
        <v>21</v>
      </c>
      <c r="E35" s="298" t="s">
        <v>259</v>
      </c>
      <c r="F35" s="170">
        <f>F11</f>
        <v>22</v>
      </c>
      <c r="G35" s="170">
        <f aca="true" t="shared" si="19" ref="G35:P35">G11</f>
        <v>18</v>
      </c>
      <c r="H35" s="170">
        <f t="shared" si="19"/>
        <v>5</v>
      </c>
      <c r="I35" s="170">
        <f t="shared" si="19"/>
        <v>3</v>
      </c>
      <c r="J35" s="200">
        <f t="shared" si="19"/>
        <v>0</v>
      </c>
      <c r="K35" s="200">
        <f t="shared" si="19"/>
        <v>0</v>
      </c>
      <c r="L35" s="298">
        <f t="shared" si="19"/>
        <v>0</v>
      </c>
      <c r="M35" s="170">
        <f t="shared" si="19"/>
        <v>27</v>
      </c>
      <c r="N35" s="170">
        <f t="shared" si="19"/>
        <v>21</v>
      </c>
      <c r="O35" s="170">
        <f t="shared" si="19"/>
        <v>0</v>
      </c>
      <c r="P35" s="199">
        <f t="shared" si="19"/>
        <v>0</v>
      </c>
      <c r="Q35" s="2"/>
      <c r="R35" s="345">
        <f>IF(OR(C35&lt;D35,C35&lt;O35,C35&lt;&gt;C11),"Er","")</f>
      </c>
      <c r="S35" s="345">
        <f>IF(OR(D35&gt;C35,D35&lt;P35,D35&lt;&gt;D11),"Er","")</f>
      </c>
      <c r="T35" s="345">
        <f aca="true" t="shared" si="20" ref="T35:Y35">IF(AND(F35&lt;&gt;SUM(F36:F57),F35&lt;&gt;""),"Er","")</f>
      </c>
      <c r="U35" s="345">
        <f t="shared" si="20"/>
      </c>
      <c r="V35" s="345">
        <f t="shared" si="20"/>
      </c>
      <c r="W35" s="345">
        <f t="shared" si="20"/>
      </c>
      <c r="X35" s="345">
        <f t="shared" si="20"/>
      </c>
      <c r="Y35" s="345">
        <f t="shared" si="20"/>
      </c>
      <c r="Z35" s="345">
        <f>IF(OR(O35&lt;P35,O35&gt;C35,AND(O35&lt;&gt;SUM(O36:O57),O35&lt;&gt;"")),"Er","")</f>
      </c>
      <c r="AA35" s="345">
        <f>IF(OR(P35&gt;O35,P35&gt;D35,AND(P35&lt;&gt;SUM(P36:P57),P35&lt;&gt;"")),"Er","")</f>
      </c>
    </row>
    <row r="36" spans="2:27" ht="15.75">
      <c r="B36" s="37" t="s">
        <v>284</v>
      </c>
      <c r="C36" s="179">
        <f aca="true" t="shared" si="21" ref="C36:C58">SUM(F36,H36,J36)</f>
        <v>2</v>
      </c>
      <c r="D36" s="179">
        <f aca="true" t="shared" si="22" ref="D36:D58">SUM(G36,I36,K36)</f>
        <v>0</v>
      </c>
      <c r="E36" s="284">
        <v>1</v>
      </c>
      <c r="F36" s="177"/>
      <c r="G36" s="177"/>
      <c r="H36" s="177">
        <v>2</v>
      </c>
      <c r="I36" s="177">
        <v>0</v>
      </c>
      <c r="J36" s="236"/>
      <c r="K36" s="236"/>
      <c r="L36" s="342">
        <v>1</v>
      </c>
      <c r="M36" s="341">
        <f t="shared" si="4"/>
        <v>2</v>
      </c>
      <c r="N36" s="341">
        <f t="shared" si="5"/>
      </c>
      <c r="O36" s="177"/>
      <c r="P36" s="178"/>
      <c r="Q36" s="2"/>
      <c r="R36" s="345">
        <f>IF(OR(C36&lt;D36,C36&lt;O36),"Er","")</f>
      </c>
      <c r="S36" s="345">
        <f>IF(D36&gt;C36,"Er","")</f>
      </c>
      <c r="T36" s="345">
        <f>IF(F36&gt;F11,"Er","")</f>
      </c>
      <c r="U36" s="345">
        <f>IF(OR(G36&gt;G11,G36&gt;F36),"Er","")</f>
      </c>
      <c r="V36" s="345">
        <f>IF(H36&gt;H11,"Er","")</f>
      </c>
      <c r="W36" s="345">
        <f>IF(OR(I36&gt;H36,I36&gt;I11),"Er","")</f>
      </c>
      <c r="X36" s="345">
        <f>IF(J36&gt;J11,"Er","")</f>
      </c>
      <c r="Y36" s="345">
        <f>IF(OR(K36&gt;J36,K36&gt;K11),"Er","")</f>
      </c>
      <c r="Z36" s="345">
        <f>IF(OR(O36&gt;C36,O36&gt;O11,O36&lt;P36),"Er","")</f>
      </c>
      <c r="AA36" s="345">
        <f>IF(OR(P36&gt;O36,P36&gt;D36,P36&gt;P11),"Er","")</f>
      </c>
    </row>
    <row r="37" spans="2:27" ht="15.75">
      <c r="B37" s="34" t="s">
        <v>100</v>
      </c>
      <c r="C37" s="176">
        <f t="shared" si="21"/>
        <v>1</v>
      </c>
      <c r="D37" s="176">
        <f t="shared" si="22"/>
        <v>1</v>
      </c>
      <c r="E37" s="286">
        <v>2</v>
      </c>
      <c r="F37" s="177">
        <v>1</v>
      </c>
      <c r="G37" s="177">
        <v>1</v>
      </c>
      <c r="H37" s="177"/>
      <c r="I37" s="177"/>
      <c r="J37" s="236"/>
      <c r="K37" s="236"/>
      <c r="L37" s="343">
        <v>2</v>
      </c>
      <c r="M37" s="341">
        <f t="shared" si="4"/>
        <v>1</v>
      </c>
      <c r="N37" s="341">
        <f t="shared" si="5"/>
        <v>1</v>
      </c>
      <c r="O37" s="177"/>
      <c r="P37" s="178"/>
      <c r="Q37" s="2"/>
      <c r="R37" s="345">
        <f aca="true" t="shared" si="23" ref="R37:R57">IF(OR(C37&lt;D37,C37&lt;O37),"Er","")</f>
      </c>
      <c r="S37" s="345">
        <f aca="true" t="shared" si="24" ref="S37:S57">IF(D37&gt;C37,"Er","")</f>
      </c>
      <c r="T37" s="345">
        <f>IF(F37&gt;F11,"Er","")</f>
      </c>
      <c r="U37" s="345">
        <f>IF(OR(G37&gt;G11,G37&gt;F37),"Er","")</f>
      </c>
      <c r="V37" s="345">
        <f>IF(H37&gt;H11,"Er","")</f>
      </c>
      <c r="W37" s="345">
        <f>IF(OR(I37&gt;H37,I37&gt;I11),"Er","")</f>
      </c>
      <c r="X37" s="345">
        <f>IF(J37&gt;J11,"Er","")</f>
      </c>
      <c r="Y37" s="345">
        <f>IF(OR(K37&gt;J37,K37&gt;K11),"Er","")</f>
      </c>
      <c r="Z37" s="345">
        <f>IF(OR(O37&gt;C37,O37&gt;O11,O37&lt;P37),"Er","")</f>
      </c>
      <c r="AA37" s="345">
        <f>IF(OR(P37&gt;O37,P37&gt;D37,P37&gt;P11),"Er","")</f>
      </c>
    </row>
    <row r="38" spans="2:27" ht="15.75">
      <c r="B38" s="34" t="s">
        <v>101</v>
      </c>
      <c r="C38" s="176">
        <f t="shared" si="21"/>
        <v>1</v>
      </c>
      <c r="D38" s="176">
        <f t="shared" si="22"/>
        <v>1</v>
      </c>
      <c r="E38" s="286">
        <v>3</v>
      </c>
      <c r="F38" s="177">
        <v>1</v>
      </c>
      <c r="G38" s="177">
        <v>1</v>
      </c>
      <c r="H38" s="177"/>
      <c r="I38" s="177"/>
      <c r="J38" s="236"/>
      <c r="K38" s="236"/>
      <c r="L38" s="343">
        <v>3</v>
      </c>
      <c r="M38" s="341">
        <f t="shared" si="4"/>
        <v>1</v>
      </c>
      <c r="N38" s="341">
        <f t="shared" si="5"/>
        <v>1</v>
      </c>
      <c r="O38" s="177"/>
      <c r="P38" s="178"/>
      <c r="Q38" s="2"/>
      <c r="R38" s="345">
        <f t="shared" si="23"/>
      </c>
      <c r="S38" s="345">
        <f t="shared" si="24"/>
      </c>
      <c r="T38" s="345">
        <f>IF(F38&gt;F11,"Er","")</f>
      </c>
      <c r="U38" s="345">
        <f>IF(OR(G38&gt;G11,G38&gt;F38),"Er","")</f>
      </c>
      <c r="V38" s="345">
        <f>IF(H38&gt;H11,"Er","")</f>
      </c>
      <c r="W38" s="345">
        <f>IF(OR(I38&gt;H38,I38&gt;I11),"Er","")</f>
      </c>
      <c r="X38" s="345">
        <f>IF(J38&gt;J11,"Er","")</f>
      </c>
      <c r="Y38" s="345">
        <f>IF(OR(K38&gt;J38,K38&gt;K11),"Er","")</f>
      </c>
      <c r="Z38" s="345">
        <f>IF(OR(O38&gt;C38,O38&gt;O11,O38&lt;P38),"Er","")</f>
      </c>
      <c r="AA38" s="345">
        <f>IF(OR(P38&gt;O38,P38&gt;D38,P38&gt;P11),"Er","")</f>
      </c>
    </row>
    <row r="39" spans="2:27" ht="15.75">
      <c r="B39" s="34" t="s">
        <v>102</v>
      </c>
      <c r="C39" s="176">
        <f t="shared" si="21"/>
        <v>1</v>
      </c>
      <c r="D39" s="176">
        <f t="shared" si="22"/>
        <v>1</v>
      </c>
      <c r="E39" s="286">
        <v>4</v>
      </c>
      <c r="F39" s="177">
        <v>1</v>
      </c>
      <c r="G39" s="177">
        <v>1</v>
      </c>
      <c r="H39" s="177"/>
      <c r="I39" s="177"/>
      <c r="J39" s="236"/>
      <c r="K39" s="236"/>
      <c r="L39" s="343">
        <v>4</v>
      </c>
      <c r="M39" s="341">
        <f t="shared" si="4"/>
        <v>1</v>
      </c>
      <c r="N39" s="341">
        <f t="shared" si="5"/>
        <v>1</v>
      </c>
      <c r="O39" s="177"/>
      <c r="P39" s="178"/>
      <c r="Q39" s="2"/>
      <c r="R39" s="345">
        <f t="shared" si="23"/>
      </c>
      <c r="S39" s="345">
        <f t="shared" si="24"/>
      </c>
      <c r="T39" s="345">
        <f>IF(F39&gt;F11,"Er","")</f>
      </c>
      <c r="U39" s="345">
        <f>IF(OR(G39&gt;G11,G39&gt;F39),"Er","")</f>
      </c>
      <c r="V39" s="345">
        <f>IF(H39&gt;H11,"Er","")</f>
      </c>
      <c r="W39" s="345">
        <f>IF(OR(I39&gt;H39,I39&gt;I11),"Er","")</f>
      </c>
      <c r="X39" s="345">
        <f>IF(J39&gt;J11,"Er","")</f>
      </c>
      <c r="Y39" s="345">
        <f>IF(OR(K39&gt;J39,K39&gt;K11),"Er","")</f>
      </c>
      <c r="Z39" s="345">
        <f>IF(OR(O39&gt;C39,O39&gt;O11,O39&lt;P39),"Er","")</f>
      </c>
      <c r="AA39" s="345">
        <f>IF(OR(P39&gt;O39,P39&gt;D39,P39&gt;P11),"Er","")</f>
      </c>
    </row>
    <row r="40" spans="2:27" ht="15.75">
      <c r="B40" s="26" t="s">
        <v>103</v>
      </c>
      <c r="C40" s="176">
        <f t="shared" si="21"/>
        <v>0</v>
      </c>
      <c r="D40" s="176">
        <f t="shared" si="22"/>
        <v>0</v>
      </c>
      <c r="E40" s="286">
        <v>22</v>
      </c>
      <c r="F40" s="177"/>
      <c r="G40" s="177"/>
      <c r="H40" s="177"/>
      <c r="I40" s="177"/>
      <c r="J40" s="236"/>
      <c r="K40" s="236"/>
      <c r="L40" s="343">
        <v>22</v>
      </c>
      <c r="M40" s="341">
        <f t="shared" si="4"/>
      </c>
      <c r="N40" s="341">
        <f t="shared" si="5"/>
      </c>
      <c r="O40" s="177"/>
      <c r="P40" s="178"/>
      <c r="Q40" s="2"/>
      <c r="R40" s="345">
        <f t="shared" si="23"/>
      </c>
      <c r="S40" s="345">
        <f t="shared" si="24"/>
      </c>
      <c r="T40" s="345">
        <f>IF(F40&gt;F11,"Er","")</f>
      </c>
      <c r="U40" s="345">
        <f>IF(OR(G40&gt;G11,G40&gt;F40),"Er","")</f>
      </c>
      <c r="V40" s="345">
        <f>IF(H40&gt;H11,"Er","")</f>
      </c>
      <c r="W40" s="345">
        <f>IF(OR(I40&gt;H40,I40&gt;I11),"Er","")</f>
      </c>
      <c r="X40" s="345">
        <f>IF(J40&gt;J11,"Er","")</f>
      </c>
      <c r="Y40" s="345">
        <f>IF(OR(K40&gt;J40,K40&gt;K11),"Er","")</f>
      </c>
      <c r="Z40" s="345">
        <f>IF(OR(O40&gt;C40,O40&gt;O11,O40&lt;P40),"Er","")</f>
      </c>
      <c r="AA40" s="345">
        <f>IF(OR(P40&gt;O40,P40&gt;D40,P40&gt;P11),"Er","")</f>
      </c>
    </row>
    <row r="41" spans="2:27" ht="15.75">
      <c r="B41" s="34" t="s">
        <v>104</v>
      </c>
      <c r="C41" s="176">
        <f t="shared" si="21"/>
        <v>2</v>
      </c>
      <c r="D41" s="176">
        <f t="shared" si="22"/>
        <v>2</v>
      </c>
      <c r="E41" s="286">
        <v>6</v>
      </c>
      <c r="F41" s="177">
        <v>2</v>
      </c>
      <c r="G41" s="177">
        <v>2</v>
      </c>
      <c r="H41" s="177"/>
      <c r="I41" s="177"/>
      <c r="J41" s="236"/>
      <c r="K41" s="236"/>
      <c r="L41" s="343">
        <v>6</v>
      </c>
      <c r="M41" s="341">
        <f t="shared" si="4"/>
        <v>2</v>
      </c>
      <c r="N41" s="341">
        <f t="shared" si="5"/>
        <v>2</v>
      </c>
      <c r="O41" s="177"/>
      <c r="P41" s="178"/>
      <c r="Q41" s="2"/>
      <c r="R41" s="345">
        <f t="shared" si="23"/>
      </c>
      <c r="S41" s="345">
        <f t="shared" si="24"/>
      </c>
      <c r="T41" s="345">
        <f>IF(F41&gt;F11,"Er","")</f>
      </c>
      <c r="U41" s="345">
        <f>IF(OR(G41&gt;G11,G41&gt;F41),"Er","")</f>
      </c>
      <c r="V41" s="345">
        <f>IF(H41&gt;H11,"Er","")</f>
      </c>
      <c r="W41" s="345">
        <f>IF(OR(I41&gt;H41,I41&gt;I11),"Er","")</f>
      </c>
      <c r="X41" s="345">
        <f>IF(J41&gt;J11,"Er","")</f>
      </c>
      <c r="Y41" s="345">
        <f>IF(OR(K41&gt;J41,K41&gt;K11),"Er","")</f>
      </c>
      <c r="Z41" s="345">
        <f>IF(OR(O41&gt;C41,O41&gt;O11,O41&lt;P41),"Er","")</f>
      </c>
      <c r="AA41" s="345">
        <f>IF(OR(P41&gt;O41,P41&gt;D41,P41&gt;P11),"Er","")</f>
      </c>
    </row>
    <row r="42" spans="2:27" ht="15.75">
      <c r="B42" s="34" t="s">
        <v>105</v>
      </c>
      <c r="C42" s="176">
        <f t="shared" si="21"/>
        <v>0</v>
      </c>
      <c r="D42" s="176">
        <f t="shared" si="22"/>
        <v>0</v>
      </c>
      <c r="E42" s="286">
        <v>7</v>
      </c>
      <c r="F42" s="177"/>
      <c r="G42" s="177"/>
      <c r="H42" s="177"/>
      <c r="I42" s="177"/>
      <c r="J42" s="236"/>
      <c r="K42" s="236"/>
      <c r="L42" s="343">
        <v>7</v>
      </c>
      <c r="M42" s="341">
        <f t="shared" si="4"/>
      </c>
      <c r="N42" s="341">
        <f t="shared" si="5"/>
      </c>
      <c r="O42" s="177"/>
      <c r="P42" s="178"/>
      <c r="Q42" s="2"/>
      <c r="R42" s="345">
        <f t="shared" si="23"/>
      </c>
      <c r="S42" s="345">
        <f t="shared" si="24"/>
      </c>
      <c r="T42" s="345">
        <f>IF(F42&gt;F11,"Er","")</f>
      </c>
      <c r="U42" s="345">
        <f>IF(OR(G42&gt;G11,G42&gt;F42),"Er","")</f>
      </c>
      <c r="V42" s="345">
        <f>IF(H42&gt;H11,"Er","")</f>
      </c>
      <c r="W42" s="345">
        <f>IF(OR(I42&gt;H42,I42&gt;I11),"Er","")</f>
      </c>
      <c r="X42" s="345">
        <f>IF(J42&gt;J11,"Er","")</f>
      </c>
      <c r="Y42" s="345">
        <f>IF(OR(K42&gt;J42,K42&gt;K11),"Er","")</f>
      </c>
      <c r="Z42" s="345">
        <f>IF(OR(O42&gt;C42,O42&gt;O11,O42&lt;P42),"Er","")</f>
      </c>
      <c r="AA42" s="345">
        <f>IF(OR(P42&gt;O42,P42&gt;D42,P42&gt;P11),"Er","")</f>
      </c>
    </row>
    <row r="43" spans="2:27" ht="15.75">
      <c r="B43" s="34" t="s">
        <v>106</v>
      </c>
      <c r="C43" s="176">
        <f t="shared" si="21"/>
        <v>0</v>
      </c>
      <c r="D43" s="176">
        <f t="shared" si="22"/>
        <v>0</v>
      </c>
      <c r="E43" s="286">
        <v>8</v>
      </c>
      <c r="F43" s="177"/>
      <c r="G43" s="177"/>
      <c r="H43" s="177"/>
      <c r="I43" s="177"/>
      <c r="J43" s="236"/>
      <c r="K43" s="236"/>
      <c r="L43" s="343">
        <v>8</v>
      </c>
      <c r="M43" s="341">
        <f t="shared" si="4"/>
      </c>
      <c r="N43" s="341">
        <f t="shared" si="5"/>
      </c>
      <c r="O43" s="177"/>
      <c r="P43" s="178"/>
      <c r="Q43" s="2"/>
      <c r="R43" s="345">
        <f t="shared" si="23"/>
      </c>
      <c r="S43" s="345">
        <f t="shared" si="24"/>
      </c>
      <c r="T43" s="345">
        <f>IF(F43&gt;F11,"Er","")</f>
      </c>
      <c r="U43" s="345">
        <f>IF(OR(G43&gt;G11,G43&gt;F43),"Er","")</f>
      </c>
      <c r="V43" s="345">
        <f>IF(H43&gt;H11,"Er","")</f>
      </c>
      <c r="W43" s="345">
        <f>IF(OR(I43&gt;H43,I43&gt;I11),"Er","")</f>
      </c>
      <c r="X43" s="345">
        <f>IF(J43&gt;J11,"Er","")</f>
      </c>
      <c r="Y43" s="345">
        <f>IF(OR(K43&gt;J43,K43&gt;K11),"Er","")</f>
      </c>
      <c r="Z43" s="345">
        <f>IF(OR(O43&gt;C43,O43&gt;O11,O43&lt;P43),"Er","")</f>
      </c>
      <c r="AA43" s="345">
        <f>IF(OR(P43&gt;O43,P43&gt;D43,P43&gt;P11),"Er","")</f>
      </c>
    </row>
    <row r="44" spans="2:27" ht="15.75">
      <c r="B44" s="34" t="s">
        <v>107</v>
      </c>
      <c r="C44" s="176">
        <f t="shared" si="21"/>
        <v>0</v>
      </c>
      <c r="D44" s="176">
        <f t="shared" si="22"/>
        <v>0</v>
      </c>
      <c r="E44" s="286">
        <v>5</v>
      </c>
      <c r="F44" s="177"/>
      <c r="G44" s="177"/>
      <c r="H44" s="177"/>
      <c r="I44" s="177"/>
      <c r="J44" s="236"/>
      <c r="K44" s="236"/>
      <c r="L44" s="343">
        <v>5</v>
      </c>
      <c r="M44" s="341">
        <f t="shared" si="4"/>
      </c>
      <c r="N44" s="341">
        <f t="shared" si="5"/>
      </c>
      <c r="O44" s="177"/>
      <c r="P44" s="178"/>
      <c r="Q44" s="2"/>
      <c r="R44" s="345">
        <f t="shared" si="23"/>
      </c>
      <c r="S44" s="345">
        <f t="shared" si="24"/>
      </c>
      <c r="T44" s="345">
        <f>IF(F44&gt;F11,"Er","")</f>
      </c>
      <c r="U44" s="345">
        <f>IF(OR(G44&gt;G11,G44&gt;F44),"Er","")</f>
      </c>
      <c r="V44" s="345">
        <f>IF(H44&gt;H11,"Er","")</f>
      </c>
      <c r="W44" s="345">
        <f>IF(OR(I44&gt;H44,I44&gt;I11),"Er","")</f>
      </c>
      <c r="X44" s="345">
        <f>IF(J44&gt;J11,"Er","")</f>
      </c>
      <c r="Y44" s="345">
        <f>IF(OR(K44&gt;J44,K44&gt;K11),"Er","")</f>
      </c>
      <c r="Z44" s="345">
        <f>IF(OR(O44&gt;C44,O44&gt;O11,O44&lt;P44),"Er","")</f>
      </c>
      <c r="AA44" s="345">
        <f>IF(OR(P44&gt;O44,P44&gt;D44,P44&gt;P11),"Er","")</f>
      </c>
    </row>
    <row r="45" spans="2:27" ht="15.75">
      <c r="B45" s="26" t="s">
        <v>108</v>
      </c>
      <c r="C45" s="176">
        <f t="shared" si="21"/>
        <v>0</v>
      </c>
      <c r="D45" s="176">
        <f t="shared" si="22"/>
        <v>0</v>
      </c>
      <c r="E45" s="286">
        <v>20</v>
      </c>
      <c r="F45" s="177"/>
      <c r="G45" s="177"/>
      <c r="H45" s="177"/>
      <c r="I45" s="177"/>
      <c r="J45" s="236"/>
      <c r="K45" s="236"/>
      <c r="L45" s="343">
        <v>20</v>
      </c>
      <c r="M45" s="341">
        <f t="shared" si="4"/>
      </c>
      <c r="N45" s="341">
        <f t="shared" si="5"/>
      </c>
      <c r="O45" s="177"/>
      <c r="P45" s="178"/>
      <c r="Q45" s="2"/>
      <c r="R45" s="345">
        <f t="shared" si="23"/>
      </c>
      <c r="S45" s="345">
        <f t="shared" si="24"/>
      </c>
      <c r="T45" s="345">
        <f>IF(F45&gt;F11,"Er","")</f>
      </c>
      <c r="U45" s="345">
        <f>IF(OR(G45&gt;G11,G45&gt;F45),"Er","")</f>
      </c>
      <c r="V45" s="345">
        <f>IF(H45&gt;H11,"Er","")</f>
      </c>
      <c r="W45" s="345">
        <f>IF(OR(I45&gt;H45,I45&gt;I11),"Er","")</f>
      </c>
      <c r="X45" s="345">
        <f>IF(J45&gt;J11,"Er","")</f>
      </c>
      <c r="Y45" s="345">
        <f>IF(OR(K45&gt;J45,K45&gt;K11),"Er","")</f>
      </c>
      <c r="Z45" s="345">
        <f>IF(OR(O45&gt;C45,O45&gt;O11,O45&lt;P45),"Er","")</f>
      </c>
      <c r="AA45" s="345">
        <f>IF(OR(P45&gt;O45,P45&gt;D45,P45&gt;P11),"Er","")</f>
      </c>
    </row>
    <row r="46" spans="2:27" ht="15.75">
      <c r="B46" s="13" t="s">
        <v>109</v>
      </c>
      <c r="C46" s="176">
        <f t="shared" si="21"/>
        <v>7</v>
      </c>
      <c r="D46" s="176">
        <f t="shared" si="22"/>
        <v>7</v>
      </c>
      <c r="E46" s="286">
        <v>9</v>
      </c>
      <c r="F46" s="177">
        <v>7</v>
      </c>
      <c r="G46" s="177">
        <v>7</v>
      </c>
      <c r="H46" s="177"/>
      <c r="I46" s="177"/>
      <c r="J46" s="236"/>
      <c r="K46" s="236"/>
      <c r="L46" s="343">
        <v>9</v>
      </c>
      <c r="M46" s="341">
        <f t="shared" si="4"/>
        <v>7</v>
      </c>
      <c r="N46" s="341">
        <f t="shared" si="5"/>
        <v>7</v>
      </c>
      <c r="O46" s="177"/>
      <c r="P46" s="178"/>
      <c r="Q46" s="2"/>
      <c r="R46" s="345">
        <f t="shared" si="23"/>
      </c>
      <c r="S46" s="345">
        <f t="shared" si="24"/>
      </c>
      <c r="T46" s="345">
        <f>IF(F46&gt;F11,"Er","")</f>
      </c>
      <c r="U46" s="345">
        <f>IF(OR(G46&gt;G11,G46&gt;F46),"Er","")</f>
      </c>
      <c r="V46" s="345">
        <f>IF(H46&gt;H11,"Er","")</f>
      </c>
      <c r="W46" s="345">
        <f>IF(OR(I46&gt;H46,I46&gt;I11),"Er","")</f>
      </c>
      <c r="X46" s="345">
        <f>IF(J46&gt;J11,"Er","")</f>
      </c>
      <c r="Y46" s="345">
        <f>IF(OR(K46&gt;J46,K46&gt;K11),"Er","")</f>
      </c>
      <c r="Z46" s="345">
        <f>IF(OR(O46&gt;C46,O46&gt;O11,O46&lt;P46),"Er","")</f>
      </c>
      <c r="AA46" s="345">
        <f>IF(OR(P46&gt;O46,P46&gt;D46,P46&gt;P11),"Er","")</f>
      </c>
    </row>
    <row r="47" spans="2:27" ht="15.75">
      <c r="B47" s="13" t="s">
        <v>110</v>
      </c>
      <c r="C47" s="176">
        <f t="shared" si="21"/>
        <v>2</v>
      </c>
      <c r="D47" s="176">
        <f t="shared" si="22"/>
        <v>1</v>
      </c>
      <c r="E47" s="286">
        <v>10</v>
      </c>
      <c r="F47" s="177">
        <v>2</v>
      </c>
      <c r="G47" s="177">
        <v>1</v>
      </c>
      <c r="H47" s="177"/>
      <c r="I47" s="177"/>
      <c r="J47" s="236"/>
      <c r="K47" s="236"/>
      <c r="L47" s="343">
        <v>10</v>
      </c>
      <c r="M47" s="341">
        <f t="shared" si="4"/>
        <v>2</v>
      </c>
      <c r="N47" s="341">
        <f t="shared" si="5"/>
        <v>1</v>
      </c>
      <c r="O47" s="177"/>
      <c r="P47" s="178"/>
      <c r="Q47" s="2"/>
      <c r="R47" s="312">
        <f t="shared" si="23"/>
      </c>
      <c r="S47" s="312">
        <f t="shared" si="24"/>
      </c>
      <c r="T47" s="312">
        <f>IF(F47&gt;F11,"Er","")</f>
      </c>
      <c r="U47" s="312">
        <f>IF(OR(G47&gt;G11,G47&gt;F47),"Er","")</f>
      </c>
      <c r="V47" s="312">
        <f>IF(H47&gt;H11,"Er","")</f>
      </c>
      <c r="W47" s="312">
        <f>IF(OR(I47&gt;H47,I47&gt;I11),"Er","")</f>
      </c>
      <c r="X47" s="312">
        <f>IF(J47&gt;J11,"Er","")</f>
      </c>
      <c r="Y47" s="345">
        <f>IF(OR(K47&gt;J47,K47&gt;K11),"Er","")</f>
      </c>
      <c r="Z47" s="312">
        <f>IF(OR(O47&gt;C47,O47&gt;O11,O47&lt;P47),"Er","")</f>
      </c>
      <c r="AA47" s="312">
        <f>IF(OR(P47&gt;O47,P47&gt;D47,P47&gt;P11),"Er","")</f>
      </c>
    </row>
    <row r="48" spans="2:27" ht="15.75">
      <c r="B48" s="13" t="s">
        <v>111</v>
      </c>
      <c r="C48" s="176">
        <f t="shared" si="21"/>
        <v>1</v>
      </c>
      <c r="D48" s="176">
        <f t="shared" si="22"/>
        <v>1</v>
      </c>
      <c r="E48" s="286">
        <v>11</v>
      </c>
      <c r="F48" s="177">
        <v>1</v>
      </c>
      <c r="G48" s="177">
        <v>1</v>
      </c>
      <c r="H48" s="177"/>
      <c r="I48" s="177"/>
      <c r="J48" s="236"/>
      <c r="K48" s="236"/>
      <c r="L48" s="343">
        <v>11</v>
      </c>
      <c r="M48" s="341">
        <f t="shared" si="4"/>
        <v>1</v>
      </c>
      <c r="N48" s="341">
        <f t="shared" si="5"/>
        <v>1</v>
      </c>
      <c r="O48" s="177"/>
      <c r="P48" s="178"/>
      <c r="Q48" s="2"/>
      <c r="R48" s="312">
        <f t="shared" si="23"/>
      </c>
      <c r="S48" s="312">
        <f t="shared" si="24"/>
      </c>
      <c r="T48" s="312">
        <f>IF(F48&gt;F11,"Er","")</f>
      </c>
      <c r="U48" s="312">
        <f>IF(OR(G48&gt;G11,G48&gt;F48),"Er","")</f>
      </c>
      <c r="V48" s="312">
        <f>IF(H48&gt;H11,"Er","")</f>
      </c>
      <c r="W48" s="312">
        <f>IF(OR(I48&gt;H48,I48&gt;I11),"Er","")</f>
      </c>
      <c r="X48" s="312">
        <f>IF(J48&gt;J11,"Er","")</f>
      </c>
      <c r="Y48" s="345">
        <f>IF(OR(K48&gt;J48,K48&gt;K11),"Er","")</f>
      </c>
      <c r="Z48" s="312">
        <f>IF(OR(O48&gt;C48,O48&gt;O11,O48&lt;P48),"Er","")</f>
      </c>
      <c r="AA48" s="312">
        <f>IF(OR(P48&gt;O48,P48&gt;D48,P48&gt;P11),"Er","")</f>
      </c>
    </row>
    <row r="49" spans="2:27" ht="15.75">
      <c r="B49" s="13" t="s">
        <v>112</v>
      </c>
      <c r="C49" s="176">
        <f t="shared" si="21"/>
        <v>5</v>
      </c>
      <c r="D49" s="176">
        <f t="shared" si="22"/>
        <v>3</v>
      </c>
      <c r="E49" s="286">
        <v>12</v>
      </c>
      <c r="F49" s="177">
        <v>5</v>
      </c>
      <c r="G49" s="177">
        <v>3</v>
      </c>
      <c r="H49" s="177"/>
      <c r="I49" s="177"/>
      <c r="J49" s="236"/>
      <c r="K49" s="236"/>
      <c r="L49" s="343">
        <v>12</v>
      </c>
      <c r="M49" s="341">
        <f t="shared" si="4"/>
        <v>5</v>
      </c>
      <c r="N49" s="341">
        <f t="shared" si="5"/>
        <v>3</v>
      </c>
      <c r="O49" s="177"/>
      <c r="P49" s="178"/>
      <c r="Q49" s="2"/>
      <c r="R49" s="312">
        <f t="shared" si="23"/>
      </c>
      <c r="S49" s="312">
        <f t="shared" si="24"/>
      </c>
      <c r="T49" s="312">
        <f>IF(F49&gt;F11,"Er","")</f>
      </c>
      <c r="U49" s="312">
        <f>IF(OR(G49&gt;G11,G49&gt;F49),"Er","")</f>
      </c>
      <c r="V49" s="312">
        <f>IF(H49&gt;H11,"Er","")</f>
      </c>
      <c r="W49" s="312">
        <f>IF(OR(I49&gt;H49,I49&gt;I11),"Er","")</f>
      </c>
      <c r="X49" s="312">
        <f>IF(J49&gt;J11,"Er","")</f>
      </c>
      <c r="Y49" s="345">
        <f>IF(OR(K49&gt;J49,K49&gt;K11),"Er","")</f>
      </c>
      <c r="Z49" s="312">
        <f>IF(OR(O49&gt;C49,O49&gt;O11,O49&lt;P49),"Er","")</f>
      </c>
      <c r="AA49" s="312">
        <f>IF(OR(P49&gt;O49,P49&gt;D49,P49&gt;P11),"Er","")</f>
      </c>
    </row>
    <row r="50" spans="2:27" ht="15.75">
      <c r="B50" s="13" t="s">
        <v>113</v>
      </c>
      <c r="C50" s="176">
        <f t="shared" si="21"/>
        <v>2</v>
      </c>
      <c r="D50" s="176">
        <f t="shared" si="22"/>
        <v>2</v>
      </c>
      <c r="E50" s="286">
        <v>13</v>
      </c>
      <c r="F50" s="177">
        <v>1</v>
      </c>
      <c r="G50" s="177">
        <v>1</v>
      </c>
      <c r="H50" s="177">
        <v>1</v>
      </c>
      <c r="I50" s="177">
        <v>1</v>
      </c>
      <c r="J50" s="236"/>
      <c r="K50" s="236"/>
      <c r="L50" s="343">
        <v>13</v>
      </c>
      <c r="M50" s="341">
        <f t="shared" si="4"/>
        <v>2</v>
      </c>
      <c r="N50" s="341">
        <f t="shared" si="5"/>
        <v>2</v>
      </c>
      <c r="O50" s="177"/>
      <c r="P50" s="178"/>
      <c r="Q50" s="2"/>
      <c r="R50" s="312">
        <f t="shared" si="23"/>
      </c>
      <c r="S50" s="312">
        <f t="shared" si="24"/>
      </c>
      <c r="T50" s="312">
        <f>IF(F50&gt;F11,"Er","")</f>
      </c>
      <c r="U50" s="312">
        <f>IF(OR(G50&gt;G11,G50&gt;F50),"Er","")</f>
      </c>
      <c r="V50" s="312">
        <f>IF(H50&gt;H11,"Er","")</f>
      </c>
      <c r="W50" s="312">
        <f>IF(OR(I50&gt;H50,I50&gt;I11),"Er","")</f>
      </c>
      <c r="X50" s="312">
        <f>IF(J50&gt;J11,"Er","")</f>
      </c>
      <c r="Y50" s="345">
        <f>IF(OR(K50&gt;J50,K50&gt;K11),"Er","")</f>
      </c>
      <c r="Z50" s="312">
        <f>IF(OR(O50&gt;C50,O50&gt;O11,O50&lt;P50),"Er","")</f>
      </c>
      <c r="AA50" s="312">
        <f>IF(OR(P50&gt;O50,P50&gt;D50,P50&gt;P11),"Er","")</f>
      </c>
    </row>
    <row r="51" spans="2:27" ht="15.75">
      <c r="B51" s="13" t="s">
        <v>114</v>
      </c>
      <c r="C51" s="176">
        <f t="shared" si="21"/>
        <v>0</v>
      </c>
      <c r="D51" s="176">
        <f t="shared" si="22"/>
        <v>0</v>
      </c>
      <c r="E51" s="286">
        <v>14</v>
      </c>
      <c r="F51" s="177"/>
      <c r="G51" s="177"/>
      <c r="H51" s="177"/>
      <c r="I51" s="177"/>
      <c r="J51" s="236"/>
      <c r="K51" s="236"/>
      <c r="L51" s="343">
        <v>14</v>
      </c>
      <c r="M51" s="341">
        <f t="shared" si="4"/>
      </c>
      <c r="N51" s="341">
        <f t="shared" si="5"/>
      </c>
      <c r="O51" s="177"/>
      <c r="P51" s="178"/>
      <c r="Q51" s="2"/>
      <c r="R51" s="312">
        <f t="shared" si="23"/>
      </c>
      <c r="S51" s="312">
        <f t="shared" si="24"/>
      </c>
      <c r="T51" s="312">
        <f>IF(F51&gt;F11,"Er","")</f>
      </c>
      <c r="U51" s="312">
        <f>IF(OR(G51&gt;G11,G51&gt;F51),"Er","")</f>
      </c>
      <c r="V51" s="312">
        <f>IF(H51&gt;H11,"Er","")</f>
      </c>
      <c r="W51" s="312">
        <f>IF(OR(I51&gt;H51,I51&gt;I11),"Er","")</f>
      </c>
      <c r="X51" s="312">
        <f>IF(J51&gt;J11,"Er","")</f>
      </c>
      <c r="Y51" s="345">
        <f>IF(OR(K51&gt;J51,K51&gt;K11),"Er","")</f>
      </c>
      <c r="Z51" s="312">
        <f>IF(OR(O51&gt;C51,O51&gt;O11,O51&lt;P51),"Er","")</f>
      </c>
      <c r="AA51" s="312">
        <f>IF(OR(P51&gt;O51,P51&gt;D51,P51&gt;P11),"Er","")</f>
      </c>
    </row>
    <row r="52" spans="2:27" ht="15.75">
      <c r="B52" s="13" t="s">
        <v>115</v>
      </c>
      <c r="C52" s="176">
        <f t="shared" si="21"/>
        <v>2</v>
      </c>
      <c r="D52" s="176">
        <f t="shared" si="22"/>
        <v>2</v>
      </c>
      <c r="E52" s="286">
        <v>15</v>
      </c>
      <c r="F52" s="177"/>
      <c r="G52" s="177"/>
      <c r="H52" s="177">
        <v>2</v>
      </c>
      <c r="I52" s="177">
        <v>2</v>
      </c>
      <c r="J52" s="236"/>
      <c r="K52" s="236"/>
      <c r="L52" s="343">
        <v>15</v>
      </c>
      <c r="M52" s="341">
        <f t="shared" si="4"/>
        <v>2</v>
      </c>
      <c r="N52" s="341">
        <f t="shared" si="5"/>
        <v>2</v>
      </c>
      <c r="O52" s="177"/>
      <c r="P52" s="178"/>
      <c r="Q52" s="2"/>
      <c r="R52" s="312">
        <f t="shared" si="23"/>
      </c>
      <c r="S52" s="312">
        <f t="shared" si="24"/>
      </c>
      <c r="T52" s="312">
        <f>IF(F52&gt;F11,"Er","")</f>
      </c>
      <c r="U52" s="312">
        <f>IF(OR(G52&gt;G11,G52&gt;F52),"Er","")</f>
      </c>
      <c r="V52" s="312">
        <f>IF(H52&gt;H11,"Er","")</f>
      </c>
      <c r="W52" s="312">
        <f>IF(OR(I52&gt;H52,I52&gt;I11),"Er","")</f>
      </c>
      <c r="X52" s="312">
        <f>IF(J52&gt;J11,"Er","")</f>
      </c>
      <c r="Y52" s="345">
        <f>IF(OR(K52&gt;J52,K52&gt;K11),"Er","")</f>
      </c>
      <c r="Z52" s="312">
        <f>IF(OR(O52&gt;C52,O52&gt;O11,O52&lt;P52),"Er","")</f>
      </c>
      <c r="AA52" s="312">
        <f>IF(OR(P52&gt;O52,P52&gt;D52,P52&gt;P11),"Er","")</f>
      </c>
    </row>
    <row r="53" spans="2:27" ht="15.75">
      <c r="B53" s="13" t="s">
        <v>116</v>
      </c>
      <c r="C53" s="176">
        <f t="shared" si="21"/>
        <v>1</v>
      </c>
      <c r="D53" s="176">
        <f t="shared" si="22"/>
        <v>0</v>
      </c>
      <c r="E53" s="286">
        <v>16</v>
      </c>
      <c r="F53" s="177">
        <v>1</v>
      </c>
      <c r="G53" s="177"/>
      <c r="H53" s="177"/>
      <c r="I53" s="177"/>
      <c r="J53" s="236"/>
      <c r="K53" s="236"/>
      <c r="L53" s="343">
        <v>16</v>
      </c>
      <c r="M53" s="341">
        <f t="shared" si="4"/>
        <v>1</v>
      </c>
      <c r="N53" s="341">
        <f t="shared" si="5"/>
      </c>
      <c r="O53" s="177"/>
      <c r="P53" s="178"/>
      <c r="Q53" s="2"/>
      <c r="R53" s="312">
        <f t="shared" si="23"/>
      </c>
      <c r="S53" s="312">
        <f t="shared" si="24"/>
      </c>
      <c r="T53" s="312">
        <f>IF(F53&gt;F11,"Er","")</f>
      </c>
      <c r="U53" s="312">
        <f>IF(OR(G53&gt;G11,G53&gt;F53),"Er","")</f>
      </c>
      <c r="V53" s="312">
        <f>IF(H53&gt;H11,"Er","")</f>
      </c>
      <c r="W53" s="312">
        <f>IF(OR(I53&gt;H53,I53&gt;I11),"Er","")</f>
      </c>
      <c r="X53" s="312">
        <f>IF(J53&gt;J11,"Er","")</f>
      </c>
      <c r="Y53" s="345">
        <f>IF(OR(K53&gt;J53,K53&gt;K11),"Er","")</f>
      </c>
      <c r="Z53" s="312">
        <f>IF(OR(O53&gt;C53,O53&gt;O11,O53&lt;P53),"Er","")</f>
      </c>
      <c r="AA53" s="312">
        <f>IF(OR(P53&gt;O53,P53&gt;D53,P53&gt;P11),"Er","")</f>
      </c>
    </row>
    <row r="54" spans="2:27" ht="15.75">
      <c r="B54" s="15" t="s">
        <v>387</v>
      </c>
      <c r="C54" s="176">
        <f t="shared" si="21"/>
        <v>0</v>
      </c>
      <c r="D54" s="176">
        <f t="shared" si="22"/>
        <v>0</v>
      </c>
      <c r="E54" s="286">
        <v>17</v>
      </c>
      <c r="F54" s="177"/>
      <c r="G54" s="177"/>
      <c r="H54" s="177"/>
      <c r="I54" s="177"/>
      <c r="J54" s="236"/>
      <c r="K54" s="236"/>
      <c r="L54" s="343">
        <v>17</v>
      </c>
      <c r="M54" s="341">
        <f t="shared" si="4"/>
      </c>
      <c r="N54" s="341">
        <f t="shared" si="5"/>
      </c>
      <c r="O54" s="177"/>
      <c r="P54" s="178"/>
      <c r="Q54" s="2"/>
      <c r="R54" s="312">
        <f t="shared" si="23"/>
      </c>
      <c r="S54" s="312">
        <f t="shared" si="24"/>
      </c>
      <c r="T54" s="312">
        <f>IF(F54&gt;F11,"Er","")</f>
      </c>
      <c r="U54" s="312">
        <f>IF(OR(G54&gt;G11,G54&gt;F54),"Er","")</f>
      </c>
      <c r="V54" s="312">
        <f>IF(H54&gt;H11,"Er","")</f>
      </c>
      <c r="W54" s="312">
        <f>IF(OR(I54&gt;H54,I54&gt;I11),"Er","")</f>
      </c>
      <c r="X54" s="312">
        <f>IF(J54&gt;J11,"Er","")</f>
      </c>
      <c r="Y54" s="345">
        <f>IF(OR(K54&gt;J54,K54&gt;K11),"Er","")</f>
      </c>
      <c r="Z54" s="312">
        <f>IF(OR(O54&gt;C54,O54&gt;O11,O54&lt;P54),"Er","")</f>
      </c>
      <c r="AA54" s="312">
        <f>IF(OR(P54&gt;O54,P54&gt;D54,P54&gt;P11),"Er","")</f>
      </c>
    </row>
    <row r="55" spans="2:27" ht="15.75">
      <c r="B55" s="15" t="s">
        <v>388</v>
      </c>
      <c r="C55" s="176">
        <f t="shared" si="21"/>
        <v>0</v>
      </c>
      <c r="D55" s="176">
        <f t="shared" si="22"/>
        <v>0</v>
      </c>
      <c r="E55" s="286">
        <v>18</v>
      </c>
      <c r="F55" s="177"/>
      <c r="G55" s="177"/>
      <c r="H55" s="177"/>
      <c r="I55" s="177"/>
      <c r="J55" s="236"/>
      <c r="K55" s="236"/>
      <c r="L55" s="343">
        <v>18</v>
      </c>
      <c r="M55" s="341">
        <f t="shared" si="4"/>
      </c>
      <c r="N55" s="341">
        <f t="shared" si="5"/>
      </c>
      <c r="O55" s="177"/>
      <c r="P55" s="178"/>
      <c r="Q55" s="2"/>
      <c r="R55" s="312">
        <f t="shared" si="23"/>
      </c>
      <c r="S55" s="312">
        <f t="shared" si="24"/>
      </c>
      <c r="T55" s="312">
        <f>IF(F55&gt;F11,"Er","")</f>
      </c>
      <c r="U55" s="312">
        <f>IF(OR(G55&gt;G11,G55&gt;F55),"Er","")</f>
      </c>
      <c r="V55" s="312">
        <f>IF(H55&gt;H11,"Er","")</f>
      </c>
      <c r="W55" s="312">
        <f>IF(OR(I55&gt;H55,I55&gt;I11),"Er","")</f>
      </c>
      <c r="X55" s="312">
        <f>IF(J55&gt;J11,"Er","")</f>
      </c>
      <c r="Y55" s="345">
        <f>IF(OR(K55&gt;J55,K55&gt;K11),"Er","")</f>
      </c>
      <c r="Z55" s="312">
        <f>IF(OR(O55&gt;C55,O55&gt;O11,O55&lt;P55),"Er","")</f>
      </c>
      <c r="AA55" s="312">
        <f>IF(OR(P55&gt;O55,P55&gt;D55,P55&gt;P11),"Er","")</f>
      </c>
    </row>
    <row r="56" spans="2:27" ht="15.75">
      <c r="B56" s="15" t="s">
        <v>117</v>
      </c>
      <c r="C56" s="176">
        <f t="shared" si="21"/>
        <v>0</v>
      </c>
      <c r="D56" s="176">
        <f t="shared" si="22"/>
        <v>0</v>
      </c>
      <c r="E56" s="286">
        <v>23</v>
      </c>
      <c r="F56" s="177"/>
      <c r="G56" s="177"/>
      <c r="H56" s="177"/>
      <c r="I56" s="177"/>
      <c r="J56" s="236"/>
      <c r="K56" s="236"/>
      <c r="L56" s="343">
        <v>23</v>
      </c>
      <c r="M56" s="341">
        <f t="shared" si="4"/>
      </c>
      <c r="N56" s="341">
        <f t="shared" si="5"/>
      </c>
      <c r="O56" s="177"/>
      <c r="P56" s="178"/>
      <c r="Q56" s="2"/>
      <c r="R56" s="312">
        <f t="shared" si="23"/>
      </c>
      <c r="S56" s="312">
        <f t="shared" si="24"/>
      </c>
      <c r="T56" s="312">
        <f>IF(F56&gt;F11,"Er","")</f>
      </c>
      <c r="U56" s="312">
        <f>IF(OR(G56&gt;G11,G56&gt;F56),"Er","")</f>
      </c>
      <c r="V56" s="312">
        <f>IF(H56&gt;H11,"Er","")</f>
      </c>
      <c r="W56" s="312">
        <f>IF(OR(I56&gt;H56,I56&gt;I11),"Er","")</f>
      </c>
      <c r="X56" s="312">
        <f>IF(J56&gt;J11,"Er","")</f>
      </c>
      <c r="Y56" s="345">
        <f>IF(OR(K56&gt;J56,K56&gt;K11),"Er","")</f>
      </c>
      <c r="Z56" s="312">
        <f>IF(OR(O56&gt;C56,O56&gt;O11,O56&lt;P56),"Er","")</f>
      </c>
      <c r="AA56" s="312">
        <f>IF(OR(P56&gt;O56,P56&gt;D56,P56&gt;P11),"Er","")</f>
      </c>
    </row>
    <row r="57" spans="2:27" ht="15.75">
      <c r="B57" s="34" t="s">
        <v>118</v>
      </c>
      <c r="C57" s="182">
        <f t="shared" si="21"/>
        <v>0</v>
      </c>
      <c r="D57" s="182">
        <f t="shared" si="22"/>
        <v>0</v>
      </c>
      <c r="E57" s="291">
        <v>19</v>
      </c>
      <c r="F57" s="177"/>
      <c r="G57" s="177"/>
      <c r="H57" s="177"/>
      <c r="I57" s="177"/>
      <c r="J57" s="236"/>
      <c r="K57" s="236"/>
      <c r="L57" s="344">
        <v>19</v>
      </c>
      <c r="M57" s="341">
        <f t="shared" si="4"/>
      </c>
      <c r="N57" s="341">
        <f t="shared" si="5"/>
      </c>
      <c r="O57" s="177"/>
      <c r="P57" s="178"/>
      <c r="Q57" s="2"/>
      <c r="R57" s="312">
        <f t="shared" si="23"/>
      </c>
      <c r="S57" s="312">
        <f t="shared" si="24"/>
      </c>
      <c r="T57" s="312">
        <f>IF(F57&gt;F11,"Er","")</f>
      </c>
      <c r="U57" s="312">
        <f>IF(OR(G57&gt;G11,G57&gt;F57),"Er","")</f>
      </c>
      <c r="V57" s="312">
        <f>IF(H57&gt;H11,"Er","")</f>
      </c>
      <c r="W57" s="312">
        <f>IF(OR(I57&gt;H57,I57&gt;I11),"Er","")</f>
      </c>
      <c r="X57" s="312">
        <f>IF(J57&gt;J11,"Er","")</f>
      </c>
      <c r="Y57" s="345">
        <f>IF(OR(K57&gt;J57,K57&gt;K11),"Er","")</f>
      </c>
      <c r="Z57" s="312">
        <f>IF(OR(O57&gt;C57,O57&gt;O11,O57&lt;P57),"Er","")</f>
      </c>
      <c r="AA57" s="312">
        <f>IF(OR(P57&gt;O57,P57&gt;D57,P57&gt;P11),"Er","")</f>
      </c>
    </row>
    <row r="58" spans="2:27" ht="15.75">
      <c r="B58" s="59" t="s">
        <v>196</v>
      </c>
      <c r="C58" s="170">
        <f t="shared" si="21"/>
        <v>0</v>
      </c>
      <c r="D58" s="170">
        <f t="shared" si="22"/>
        <v>0</v>
      </c>
      <c r="E58" s="170"/>
      <c r="F58" s="171"/>
      <c r="G58" s="171"/>
      <c r="H58" s="171"/>
      <c r="I58" s="171"/>
      <c r="J58" s="271"/>
      <c r="K58" s="271"/>
      <c r="L58" s="271"/>
      <c r="M58" s="341">
        <f t="shared" si="4"/>
      </c>
      <c r="N58" s="341">
        <f t="shared" si="5"/>
      </c>
      <c r="O58" s="171"/>
      <c r="P58" s="172"/>
      <c r="Q58" s="2"/>
      <c r="R58" s="345">
        <f>IF(OR(C58&lt;D58,C58&lt;O58,C58&gt;C11),"Er","")</f>
      </c>
      <c r="S58" s="345">
        <f>IF(OR(D58&gt;C58,D58&gt;D11),"Er","")</f>
      </c>
      <c r="T58" s="345">
        <f>IF(F58&gt;F11,"Er","")</f>
      </c>
      <c r="U58" s="345">
        <f>IF(G58&gt;F58,"Er","")</f>
      </c>
      <c r="V58" s="345">
        <f>IF(H58&gt;H11,"Er","")</f>
      </c>
      <c r="W58" s="345">
        <f>IF(I58&gt;H58,"Er","")</f>
      </c>
      <c r="X58" s="345">
        <f>IF(J58&gt;J11,"Er","")</f>
      </c>
      <c r="Y58" s="345">
        <f>IF(K58&gt;J58,"Er","")</f>
      </c>
      <c r="Z58" s="345">
        <f>IF(OR(O58&gt;C58,O58&lt;P58),"Er","")</f>
      </c>
      <c r="AA58" s="345">
        <f>IF(OR(P58&gt;O58,P58&gt;D58),"Er","")</f>
      </c>
    </row>
    <row r="59" spans="2:17" ht="15.75">
      <c r="B59" s="55" t="s">
        <v>148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170">
        <f t="shared" si="4"/>
      </c>
      <c r="N59" s="170">
        <f t="shared" si="5"/>
      </c>
      <c r="O59" s="300"/>
      <c r="P59" s="301"/>
      <c r="Q59" s="2"/>
    </row>
    <row r="60" spans="2:27" ht="15.75">
      <c r="B60" s="23" t="s">
        <v>54</v>
      </c>
      <c r="C60" s="170">
        <f>SUM(C61:C62)</f>
        <v>2</v>
      </c>
      <c r="D60" s="170">
        <f>SUM(D61:D62)</f>
        <v>1</v>
      </c>
      <c r="E60" s="302" t="s">
        <v>257</v>
      </c>
      <c r="F60" s="170">
        <f aca="true" t="shared" si="25" ref="F60:K60">SUM(F61:F62)</f>
        <v>2</v>
      </c>
      <c r="G60" s="170">
        <f t="shared" si="25"/>
        <v>1</v>
      </c>
      <c r="H60" s="170">
        <f t="shared" si="25"/>
        <v>0</v>
      </c>
      <c r="I60" s="170">
        <f t="shared" si="25"/>
        <v>0</v>
      </c>
      <c r="J60" s="200">
        <f t="shared" si="25"/>
        <v>0</v>
      </c>
      <c r="K60" s="200">
        <f t="shared" si="25"/>
        <v>0</v>
      </c>
      <c r="L60" s="302" t="s">
        <v>257</v>
      </c>
      <c r="M60" s="170">
        <f t="shared" si="4"/>
        <v>2</v>
      </c>
      <c r="N60" s="170">
        <f t="shared" si="5"/>
        <v>1</v>
      </c>
      <c r="O60" s="170">
        <f>SUM(O61:O62)</f>
        <v>0</v>
      </c>
      <c r="P60" s="199">
        <f>SUM(P61:P62)</f>
        <v>0</v>
      </c>
      <c r="R60" s="312">
        <f>IF(OR(C60&lt;D60,C60&lt;C8),"Er","")</f>
      </c>
      <c r="S60" s="312">
        <f>IF(OR(D60&gt;C60,D60&lt;P60,D60&lt;D8),"Er","")</f>
      </c>
      <c r="T60" s="312">
        <f>IF(F60&lt;F8,"Er","")</f>
      </c>
      <c r="U60" s="312">
        <f>IF(OR(G60&gt;F60,G60&lt;G8),"Er","")</f>
      </c>
      <c r="V60" s="312">
        <f>IF(H60&lt;H8,"Er","")</f>
      </c>
      <c r="W60" s="312">
        <f>IF(OR(I60&gt;H60,I60&lt;I8),"Er","")</f>
      </c>
      <c r="X60" s="312">
        <f>IF(J60&lt;J8,"Er","")</f>
      </c>
      <c r="Y60" s="312">
        <f>IF(OR(K60&gt;J60,K60&lt;K8),"Er","")</f>
      </c>
      <c r="Z60" s="312">
        <f>IF(OR(O60&lt;O8,O60&lt;P60,O60&gt;C60),"Er","")</f>
      </c>
      <c r="AA60" s="312">
        <f>IF(OR(P60&gt;O60,P60&gt;D60,P60&lt;P8),"Er","")</f>
      </c>
    </row>
    <row r="61" spans="2:27" ht="15.75">
      <c r="B61" s="36" t="s">
        <v>282</v>
      </c>
      <c r="C61" s="179">
        <f>SUM(F61,H61,J61)</f>
        <v>1</v>
      </c>
      <c r="D61" s="179">
        <f>SUM(G61,I61,K61)</f>
        <v>0</v>
      </c>
      <c r="E61" s="284">
        <v>1</v>
      </c>
      <c r="F61" s="177">
        <v>1</v>
      </c>
      <c r="G61" s="177"/>
      <c r="H61" s="177"/>
      <c r="I61" s="177"/>
      <c r="J61" s="177"/>
      <c r="K61" s="177"/>
      <c r="L61" s="285">
        <v>1</v>
      </c>
      <c r="M61" s="341">
        <f t="shared" si="4"/>
        <v>1</v>
      </c>
      <c r="N61" s="341">
        <f t="shared" si="5"/>
      </c>
      <c r="O61" s="177"/>
      <c r="P61" s="178"/>
      <c r="R61" s="312">
        <f>IF(C61&lt;D61,"Er","")</f>
      </c>
      <c r="S61" s="312">
        <f>IF(OR(D61&gt;C61,D61&lt;P61),"Er","")</f>
      </c>
      <c r="T61" s="312"/>
      <c r="U61" s="312">
        <f>IF(G61&gt;F61,"Er","")</f>
      </c>
      <c r="V61" s="312"/>
      <c r="W61" s="312">
        <f>IF(I61&gt;H61,"Er","")</f>
      </c>
      <c r="X61" s="312"/>
      <c r="Y61" s="312">
        <f>IF(K61&gt;J61,"Er","")</f>
      </c>
      <c r="Z61" s="312">
        <f>IF(OR(O61&lt;P61,O61&gt;C61),"Er","")</f>
      </c>
      <c r="AA61" s="312">
        <f>IF(OR(P61&gt;D61,P61&gt;O61),"Er","")</f>
      </c>
    </row>
    <row r="62" spans="2:27" ht="15.75">
      <c r="B62" s="25" t="s">
        <v>63</v>
      </c>
      <c r="C62" s="176">
        <f>SUM(F62,H62,J62)</f>
        <v>1</v>
      </c>
      <c r="D62" s="176">
        <f>SUM(G62,I62,K62)</f>
        <v>1</v>
      </c>
      <c r="E62" s="291">
        <v>2</v>
      </c>
      <c r="F62" s="193">
        <v>1</v>
      </c>
      <c r="G62" s="193">
        <v>1</v>
      </c>
      <c r="H62" s="193"/>
      <c r="I62" s="193"/>
      <c r="J62" s="193"/>
      <c r="K62" s="193"/>
      <c r="L62" s="285">
        <v>2</v>
      </c>
      <c r="M62" s="341">
        <f t="shared" si="4"/>
        <v>1</v>
      </c>
      <c r="N62" s="341">
        <f t="shared" si="5"/>
        <v>1</v>
      </c>
      <c r="O62" s="193"/>
      <c r="P62" s="194"/>
      <c r="R62" s="312">
        <f>IF(C62&lt;D62,"Er","")</f>
      </c>
      <c r="S62" s="312">
        <f>IF(OR(D62&gt;C62,D62&lt;P62),"Er","")</f>
      </c>
      <c r="T62" s="312"/>
      <c r="U62" s="312">
        <f>IF(G62&gt;F62,"Er","")</f>
      </c>
      <c r="V62" s="312"/>
      <c r="W62" s="312">
        <f>IF(I62&gt;H62,"Er","")</f>
      </c>
      <c r="X62" s="312"/>
      <c r="Y62" s="312">
        <f>IF(K62&gt;J62,"Er","")</f>
      </c>
      <c r="Z62" s="312">
        <f>IF(OR(O62&lt;P62,O62&gt;C62),"Er","")</f>
      </c>
      <c r="AA62" s="312">
        <f>IF(OR(P62&gt;D62,P62&gt;O62),"Er","")</f>
      </c>
    </row>
    <row r="63" spans="2:27" ht="15.75">
      <c r="B63" s="388" t="s">
        <v>306</v>
      </c>
      <c r="C63" s="170">
        <f>SUM(C64:C72)</f>
        <v>1</v>
      </c>
      <c r="D63" s="170">
        <f>SUM(D64:D72)</f>
        <v>0</v>
      </c>
      <c r="E63" s="389" t="s">
        <v>307</v>
      </c>
      <c r="F63" s="170">
        <f aca="true" t="shared" si="26" ref="F63:K63">F61</f>
        <v>1</v>
      </c>
      <c r="G63" s="170">
        <f t="shared" si="26"/>
        <v>0</v>
      </c>
      <c r="H63" s="170">
        <f t="shared" si="26"/>
        <v>0</v>
      </c>
      <c r="I63" s="170">
        <f t="shared" si="26"/>
        <v>0</v>
      </c>
      <c r="J63" s="170">
        <f t="shared" si="26"/>
        <v>0</v>
      </c>
      <c r="K63" s="170">
        <f t="shared" si="26"/>
        <v>0</v>
      </c>
      <c r="L63" s="390">
        <v>1</v>
      </c>
      <c r="M63" s="391">
        <f>M61</f>
        <v>1</v>
      </c>
      <c r="N63" s="391">
        <f>N61</f>
      </c>
      <c r="O63" s="170">
        <f>O61</f>
        <v>0</v>
      </c>
      <c r="P63" s="170">
        <f>P61</f>
        <v>0</v>
      </c>
      <c r="Q63" s="2"/>
      <c r="R63" s="345">
        <f>IF(OR(C63&lt;D63,C63&lt;O63,C63&lt;&gt;C61),"Er","")</f>
      </c>
      <c r="S63" s="345">
        <f>IF(OR(D63&gt;C63,D63&lt;P63,D63&lt;&gt;D61),"Er","")</f>
      </c>
      <c r="T63" s="345">
        <f aca="true" t="shared" si="27" ref="T63:Y63">IF(AND(F63&lt;&gt;SUM(F64:F72),F63&lt;&gt;""),"Er","")</f>
      </c>
      <c r="U63" s="345">
        <f t="shared" si="27"/>
      </c>
      <c r="V63" s="345">
        <f t="shared" si="27"/>
      </c>
      <c r="W63" s="345">
        <f t="shared" si="27"/>
      </c>
      <c r="X63" s="345">
        <f t="shared" si="27"/>
      </c>
      <c r="Y63" s="345">
        <f t="shared" si="27"/>
      </c>
      <c r="Z63" s="345">
        <f>IF(OR(O63&lt;P63,O63&gt;C63,AND(O63&lt;&gt;SUM(O64:O72),O63&lt;&gt;"")),"Er","")</f>
      </c>
      <c r="AA63" s="345">
        <f>IF(OR(P63&gt;O63,P63&gt;D63,AND(P63&lt;&gt;SUM(P64:P72),P63&lt;&gt;"")),"Er","")</f>
      </c>
    </row>
    <row r="64" spans="2:27" ht="15.75">
      <c r="B64" s="392" t="s">
        <v>308</v>
      </c>
      <c r="C64" s="179">
        <f aca="true" t="shared" si="28" ref="C64:D72">SUM(F64,H64,J64)</f>
        <v>0</v>
      </c>
      <c r="D64" s="179">
        <f t="shared" si="28"/>
        <v>0</v>
      </c>
      <c r="E64" s="393">
        <v>1</v>
      </c>
      <c r="F64" s="177"/>
      <c r="G64" s="177"/>
      <c r="H64" s="177"/>
      <c r="I64" s="177"/>
      <c r="J64" s="177"/>
      <c r="K64" s="177"/>
      <c r="L64" s="481">
        <v>1</v>
      </c>
      <c r="M64" s="395">
        <f aca="true" t="shared" si="29" ref="M64:N72">IF(SUM(C64)&lt;&gt;0,SUM(C64),"")</f>
      </c>
      <c r="N64" s="395">
        <f t="shared" si="29"/>
      </c>
      <c r="O64" s="177"/>
      <c r="P64" s="178"/>
      <c r="Q64" s="2"/>
      <c r="R64" s="345">
        <f>IF(OR(C64&lt;D64,C64&lt;O64),"Er","")</f>
      </c>
      <c r="S64" s="345">
        <f>IF(D64&gt;C64,"Er","")</f>
      </c>
      <c r="T64" s="345">
        <f>IF(F64&gt;F63,"Er","")</f>
      </c>
      <c r="U64" s="345">
        <f>IF(OR(G64&gt;G63,G64&gt;F64),"Er","")</f>
      </c>
      <c r="V64" s="345">
        <f>IF(H64&gt;H63,"Er","")</f>
      </c>
      <c r="W64" s="345">
        <f>IF(OR(I64&gt;H64,I64&gt;I63),"Er","")</f>
      </c>
      <c r="X64" s="345">
        <f>IF(J64&gt;J63,"Er","")</f>
      </c>
      <c r="Y64" s="345">
        <f>IF(OR(K64&gt;J64,K64&gt;K63),"Er","")</f>
      </c>
      <c r="Z64" s="345">
        <f>IF(OR(O64&gt;C64,O64&gt;O63,O64&lt;P64),"Er","")</f>
      </c>
      <c r="AA64" s="345">
        <f>IF(OR(P64&gt;O64,P64&gt;D64,P64&gt;P63),"Er","")</f>
      </c>
    </row>
    <row r="65" spans="2:27" ht="15.75">
      <c r="B65" s="397" t="s">
        <v>309</v>
      </c>
      <c r="C65" s="176">
        <f t="shared" si="28"/>
        <v>0</v>
      </c>
      <c r="D65" s="176">
        <f t="shared" si="28"/>
        <v>0</v>
      </c>
      <c r="E65" s="398">
        <v>2</v>
      </c>
      <c r="F65" s="394"/>
      <c r="G65" s="394"/>
      <c r="H65" s="394"/>
      <c r="I65" s="394"/>
      <c r="J65" s="482"/>
      <c r="K65" s="482"/>
      <c r="L65" s="483">
        <v>2</v>
      </c>
      <c r="M65" s="395">
        <f t="shared" si="29"/>
      </c>
      <c r="N65" s="395">
        <f t="shared" si="29"/>
      </c>
      <c r="O65" s="394"/>
      <c r="P65" s="396"/>
      <c r="Q65" s="2"/>
      <c r="R65" s="345">
        <f aca="true" t="shared" si="30" ref="R65:R72">IF(OR(C65&lt;D65,C65&lt;O65),"Er","")</f>
      </c>
      <c r="S65" s="345">
        <f aca="true" t="shared" si="31" ref="S65:S72">IF(D65&gt;C65,"Er","")</f>
      </c>
      <c r="T65" s="345">
        <f>IF(F65&gt;F63,"Er","")</f>
      </c>
      <c r="U65" s="345">
        <f>IF(OR(G65&gt;G63,G65&gt;F65),"Er","")</f>
      </c>
      <c r="V65" s="345">
        <f>IF(H65&gt;H63,"Er","")</f>
      </c>
      <c r="W65" s="345">
        <f>IF(OR(I65&gt;H65,I65&gt;I63),"Er","")</f>
      </c>
      <c r="X65" s="345">
        <f>IF(J65&gt;J63,"Er","")</f>
      </c>
      <c r="Y65" s="345">
        <f>IF(OR(K65&gt;J65,K65&gt;K63),"Er","")</f>
      </c>
      <c r="Z65" s="345">
        <f>IF(OR(O65&gt;C65,O65&gt;O63,O65&lt;P65),"Er","")</f>
      </c>
      <c r="AA65" s="345">
        <f>IF(OR(P65&gt;O65,P65&gt;D65,P65&gt;P63),"Er","")</f>
      </c>
    </row>
    <row r="66" spans="2:27" ht="15.75">
      <c r="B66" s="397" t="s">
        <v>310</v>
      </c>
      <c r="C66" s="176">
        <f t="shared" si="28"/>
        <v>0</v>
      </c>
      <c r="D66" s="176">
        <f t="shared" si="28"/>
        <v>0</v>
      </c>
      <c r="E66" s="398">
        <v>3</v>
      </c>
      <c r="F66" s="394"/>
      <c r="G66" s="394"/>
      <c r="H66" s="394"/>
      <c r="I66" s="394"/>
      <c r="J66" s="482"/>
      <c r="K66" s="482"/>
      <c r="L66" s="483">
        <v>3</v>
      </c>
      <c r="M66" s="395">
        <f t="shared" si="29"/>
      </c>
      <c r="N66" s="395">
        <f t="shared" si="29"/>
      </c>
      <c r="O66" s="394"/>
      <c r="P66" s="396"/>
      <c r="Q66" s="2"/>
      <c r="R66" s="345">
        <f t="shared" si="30"/>
      </c>
      <c r="S66" s="345">
        <f t="shared" si="31"/>
      </c>
      <c r="T66" s="345">
        <f>IF(F66&gt;F63,"Er","")</f>
      </c>
      <c r="U66" s="345">
        <f>IF(OR(G66&gt;G63,G66&gt;F66),"Er","")</f>
      </c>
      <c r="V66" s="345">
        <f>IF(H66&gt;H63,"Er","")</f>
      </c>
      <c r="W66" s="345">
        <f>IF(OR(I66&gt;H66,I66&gt;I63),"Er","")</f>
      </c>
      <c r="X66" s="345">
        <f>IF(J66&gt;J63,"Er","")</f>
      </c>
      <c r="Y66" s="345">
        <f>IF(OR(K66&gt;J66,K66&gt;K63),"Er","")</f>
      </c>
      <c r="Z66" s="345">
        <f>IF(OR(O66&gt;C66,O66&gt;O63,O66&lt;P66),"Er","")</f>
      </c>
      <c r="AA66" s="345">
        <f>IF(OR(P66&gt;O66,P66&gt;D66,P66&gt;P63),"Er","")</f>
      </c>
    </row>
    <row r="67" spans="2:27" ht="15.75">
      <c r="B67" s="397" t="s">
        <v>311</v>
      </c>
      <c r="C67" s="176">
        <f t="shared" si="28"/>
        <v>0</v>
      </c>
      <c r="D67" s="176">
        <f t="shared" si="28"/>
        <v>0</v>
      </c>
      <c r="E67" s="398">
        <v>4</v>
      </c>
      <c r="F67" s="394"/>
      <c r="G67" s="394"/>
      <c r="H67" s="394"/>
      <c r="I67" s="394"/>
      <c r="J67" s="482"/>
      <c r="K67" s="482"/>
      <c r="L67" s="483">
        <v>4</v>
      </c>
      <c r="M67" s="395">
        <f t="shared" si="29"/>
      </c>
      <c r="N67" s="395">
        <f t="shared" si="29"/>
      </c>
      <c r="O67" s="394"/>
      <c r="P67" s="396"/>
      <c r="Q67" s="2"/>
      <c r="R67" s="345">
        <f t="shared" si="30"/>
      </c>
      <c r="S67" s="345">
        <f t="shared" si="31"/>
      </c>
      <c r="T67" s="345">
        <f>IF(F67&gt;F63,"Er","")</f>
      </c>
      <c r="U67" s="345">
        <f>IF(OR(G67&gt;G63,G67&gt;F67),"Er","")</f>
      </c>
      <c r="V67" s="345">
        <f>IF(H67&gt;H63,"Er","")</f>
      </c>
      <c r="W67" s="345">
        <f>IF(OR(I67&gt;H67,I67&gt;I63),"Er","")</f>
      </c>
      <c r="X67" s="345">
        <f>IF(J67&gt;J63,"Er","")</f>
      </c>
      <c r="Y67" s="345">
        <f>IF(OR(K67&gt;J67,K67&gt;K63),"Er","")</f>
      </c>
      <c r="Z67" s="345">
        <f>IF(OR(O67&gt;C67,O67&gt;O63,O67&lt;P67),"Er","")</f>
      </c>
      <c r="AA67" s="345">
        <f>IF(OR(P67&gt;O67,P67&gt;D67,P67&gt;P63),"Er","")</f>
      </c>
    </row>
    <row r="68" spans="2:27" ht="15.75">
      <c r="B68" s="397" t="s">
        <v>312</v>
      </c>
      <c r="C68" s="176">
        <f t="shared" si="28"/>
        <v>1</v>
      </c>
      <c r="D68" s="176">
        <f t="shared" si="28"/>
        <v>0</v>
      </c>
      <c r="E68" s="398">
        <v>5</v>
      </c>
      <c r="F68" s="394">
        <v>1</v>
      </c>
      <c r="G68" s="394"/>
      <c r="H68" s="394"/>
      <c r="I68" s="394"/>
      <c r="J68" s="482"/>
      <c r="K68" s="482"/>
      <c r="L68" s="483">
        <v>5</v>
      </c>
      <c r="M68" s="395">
        <f t="shared" si="29"/>
        <v>1</v>
      </c>
      <c r="N68" s="395">
        <f t="shared" si="29"/>
      </c>
      <c r="O68" s="394"/>
      <c r="P68" s="396"/>
      <c r="Q68" s="2"/>
      <c r="R68" s="345">
        <f t="shared" si="30"/>
      </c>
      <c r="S68" s="345">
        <f t="shared" si="31"/>
      </c>
      <c r="T68" s="345">
        <f>IF(F68&gt;F63,"Er","")</f>
      </c>
      <c r="U68" s="345">
        <f>IF(OR(G68&gt;G63,G68&gt;F68),"Er","")</f>
      </c>
      <c r="V68" s="345">
        <f>IF(H68&gt;H63,"Er","")</f>
      </c>
      <c r="W68" s="345">
        <f>IF(OR(I68&gt;H68,I68&gt;I63),"Er","")</f>
      </c>
      <c r="X68" s="345">
        <f>IF(J68&gt;J63,"Er","")</f>
      </c>
      <c r="Y68" s="345">
        <f>IF(OR(K68&gt;J68,K68&gt;K63),"Er","")</f>
      </c>
      <c r="Z68" s="345">
        <f>IF(OR(O68&gt;C68,O68&gt;O63,O68&lt;P68),"Er","")</f>
      </c>
      <c r="AA68" s="345">
        <f>IF(OR(P68&gt;O68,P68&gt;D68,P68&gt;P63),"Er","")</f>
      </c>
    </row>
    <row r="69" spans="2:27" ht="15.75">
      <c r="B69" s="397" t="s">
        <v>313</v>
      </c>
      <c r="C69" s="176">
        <f t="shared" si="28"/>
        <v>0</v>
      </c>
      <c r="D69" s="176">
        <f t="shared" si="28"/>
        <v>0</v>
      </c>
      <c r="E69" s="398">
        <v>6</v>
      </c>
      <c r="F69" s="394"/>
      <c r="G69" s="394"/>
      <c r="H69" s="394"/>
      <c r="I69" s="394"/>
      <c r="J69" s="482"/>
      <c r="K69" s="482"/>
      <c r="L69" s="483">
        <v>6</v>
      </c>
      <c r="M69" s="395">
        <f t="shared" si="29"/>
      </c>
      <c r="N69" s="395">
        <f t="shared" si="29"/>
      </c>
      <c r="O69" s="394"/>
      <c r="P69" s="396"/>
      <c r="Q69" s="2"/>
      <c r="R69" s="345">
        <f t="shared" si="30"/>
      </c>
      <c r="S69" s="345">
        <f t="shared" si="31"/>
      </c>
      <c r="T69" s="345">
        <f>IF(F69&gt;F63,"Er","")</f>
      </c>
      <c r="U69" s="345">
        <f>IF(OR(G69&gt;G63,G69&gt;F69),"Er","")</f>
      </c>
      <c r="V69" s="345">
        <f>IF(H69&gt;H63,"Er","")</f>
      </c>
      <c r="W69" s="345">
        <f>IF(OR(I69&gt;H69,I69&gt;I63),"Er","")</f>
      </c>
      <c r="X69" s="345">
        <f>IF(J69&gt;J63,"Er","")</f>
      </c>
      <c r="Y69" s="345">
        <f>IF(OR(K69&gt;J69,K69&gt;K63),"Er","")</f>
      </c>
      <c r="Z69" s="345">
        <f>IF(OR(O69&gt;C69,O69&gt;O63,O69&lt;P69),"Er","")</f>
      </c>
      <c r="AA69" s="345">
        <f>IF(OR(P69&gt;O69,P69&gt;D69,P69&gt;P63),"Er","")</f>
      </c>
    </row>
    <row r="70" spans="2:27" ht="15.75">
      <c r="B70" s="397" t="s">
        <v>314</v>
      </c>
      <c r="C70" s="176">
        <f t="shared" si="28"/>
        <v>0</v>
      </c>
      <c r="D70" s="176">
        <f t="shared" si="28"/>
        <v>0</v>
      </c>
      <c r="E70" s="398">
        <v>7</v>
      </c>
      <c r="F70" s="394"/>
      <c r="G70" s="394"/>
      <c r="H70" s="394"/>
      <c r="I70" s="394"/>
      <c r="J70" s="482"/>
      <c r="K70" s="482"/>
      <c r="L70" s="483">
        <v>7</v>
      </c>
      <c r="M70" s="395">
        <f t="shared" si="29"/>
      </c>
      <c r="N70" s="395">
        <f t="shared" si="29"/>
      </c>
      <c r="O70" s="394"/>
      <c r="P70" s="396"/>
      <c r="Q70" s="2"/>
      <c r="R70" s="345">
        <f t="shared" si="30"/>
      </c>
      <c r="S70" s="345">
        <f t="shared" si="31"/>
      </c>
      <c r="T70" s="345">
        <f>IF(F70&gt;F63,"Er","")</f>
      </c>
      <c r="U70" s="345">
        <f>IF(OR(G70&gt;G63,G70&gt;F70),"Er","")</f>
      </c>
      <c r="V70" s="345">
        <f>IF(H70&gt;H63,"Er","")</f>
      </c>
      <c r="W70" s="345">
        <f>IF(OR(I70&gt;H70,I70&gt;I63),"Er","")</f>
      </c>
      <c r="X70" s="345">
        <f>IF(J70&gt;J63,"Er","")</f>
      </c>
      <c r="Y70" s="345">
        <f>IF(OR(K70&gt;J70,K70&gt;K63),"Er","")</f>
      </c>
      <c r="Z70" s="345">
        <f>IF(OR(O70&gt;C70,O70&gt;O63,O70&lt;P70),"Er","")</f>
      </c>
      <c r="AA70" s="345">
        <f>IF(OR(P70&gt;O70,P70&gt;D70,P70&gt;P63),"Er","")</f>
      </c>
    </row>
    <row r="71" spans="2:27" ht="15.75">
      <c r="B71" s="397" t="s">
        <v>315</v>
      </c>
      <c r="C71" s="176">
        <f t="shared" si="28"/>
        <v>0</v>
      </c>
      <c r="D71" s="176">
        <f t="shared" si="28"/>
        <v>0</v>
      </c>
      <c r="E71" s="398">
        <v>8</v>
      </c>
      <c r="F71" s="394"/>
      <c r="G71" s="394"/>
      <c r="H71" s="394"/>
      <c r="I71" s="394"/>
      <c r="J71" s="482"/>
      <c r="K71" s="482"/>
      <c r="L71" s="483">
        <v>8</v>
      </c>
      <c r="M71" s="395">
        <f t="shared" si="29"/>
      </c>
      <c r="N71" s="395">
        <f t="shared" si="29"/>
      </c>
      <c r="O71" s="394"/>
      <c r="P71" s="396"/>
      <c r="Q71" s="2"/>
      <c r="R71" s="345">
        <f t="shared" si="30"/>
      </c>
      <c r="S71" s="345">
        <f t="shared" si="31"/>
      </c>
      <c r="T71" s="345">
        <f>IF(F71&gt;F63,"Er","")</f>
      </c>
      <c r="U71" s="345">
        <f>IF(OR(G71&gt;G63,G71&gt;F71),"Er","")</f>
      </c>
      <c r="V71" s="345">
        <f>IF(H71&gt;H63,"Er","")</f>
      </c>
      <c r="W71" s="345">
        <f>IF(OR(I71&gt;H71,I71&gt;I63),"Er","")</f>
      </c>
      <c r="X71" s="345">
        <f>IF(J71&gt;J63,"Er","")</f>
      </c>
      <c r="Y71" s="345">
        <f>IF(OR(K71&gt;J71,K71&gt;K63),"Er","")</f>
      </c>
      <c r="Z71" s="345">
        <f>IF(OR(O71&gt;C71,O71&gt;O63,O71&lt;P71),"Er","")</f>
      </c>
      <c r="AA71" s="345">
        <f>IF(OR(P71&gt;O71,P71&gt;D71,P71&gt;P63),"Er","")</f>
      </c>
    </row>
    <row r="72" spans="2:27" ht="15.75">
      <c r="B72" s="397" t="s">
        <v>316</v>
      </c>
      <c r="C72" s="182">
        <f t="shared" si="28"/>
        <v>0</v>
      </c>
      <c r="D72" s="182">
        <f t="shared" si="28"/>
        <v>0</v>
      </c>
      <c r="E72" s="399">
        <v>9</v>
      </c>
      <c r="F72" s="400"/>
      <c r="G72" s="400"/>
      <c r="H72" s="400"/>
      <c r="I72" s="400"/>
      <c r="J72" s="484"/>
      <c r="K72" s="484"/>
      <c r="L72" s="485">
        <v>9</v>
      </c>
      <c r="M72" s="395">
        <f t="shared" si="29"/>
      </c>
      <c r="N72" s="395">
        <f t="shared" si="29"/>
      </c>
      <c r="O72" s="400"/>
      <c r="P72" s="401"/>
      <c r="Q72" s="2"/>
      <c r="R72" s="345">
        <f t="shared" si="30"/>
      </c>
      <c r="S72" s="345">
        <f t="shared" si="31"/>
      </c>
      <c r="T72" s="345">
        <f>IF(F72&gt;F63,"Er","")</f>
      </c>
      <c r="U72" s="345">
        <f>IF(OR(G72&gt;G63,G72&gt;F72),"Er","")</f>
      </c>
      <c r="V72" s="345">
        <f>IF(H72&gt;H63,"Er","")</f>
      </c>
      <c r="W72" s="345">
        <f>IF(OR(I72&gt;H72,I72&gt;I63),"Er","")</f>
      </c>
      <c r="X72" s="345">
        <f>IF(J72&gt;J63,"Er","")</f>
      </c>
      <c r="Y72" s="345">
        <f>IF(OR(K72&gt;J72,K72&gt;K63),"Er","")</f>
      </c>
      <c r="Z72" s="345">
        <f>IF(OR(O72&gt;C72,O72&gt;O63,O72&lt;P72),"Er","")</f>
      </c>
      <c r="AA72" s="345">
        <f>IF(OR(P72&gt;O72,P72&gt;D72,P72&gt;P63),"Er","")</f>
      </c>
    </row>
    <row r="73" spans="2:27" ht="15.75">
      <c r="B73" s="388" t="s">
        <v>317</v>
      </c>
      <c r="C73" s="170">
        <f>SUM(C74:C82)</f>
        <v>1</v>
      </c>
      <c r="D73" s="170">
        <f>SUM(D74:D82)</f>
        <v>1</v>
      </c>
      <c r="E73" s="389" t="s">
        <v>307</v>
      </c>
      <c r="F73" s="170">
        <f aca="true" t="shared" si="32" ref="F73:K73">F62</f>
        <v>1</v>
      </c>
      <c r="G73" s="170">
        <f t="shared" si="32"/>
        <v>1</v>
      </c>
      <c r="H73" s="170">
        <f t="shared" si="32"/>
        <v>0</v>
      </c>
      <c r="I73" s="170">
        <f t="shared" si="32"/>
        <v>0</v>
      </c>
      <c r="J73" s="170">
        <f t="shared" si="32"/>
        <v>0</v>
      </c>
      <c r="K73" s="170">
        <f t="shared" si="32"/>
        <v>0</v>
      </c>
      <c r="L73" s="390">
        <v>2</v>
      </c>
      <c r="M73" s="391">
        <f>M62</f>
        <v>1</v>
      </c>
      <c r="N73" s="391">
        <f>N62</f>
        <v>1</v>
      </c>
      <c r="O73" s="170">
        <f>O62</f>
        <v>0</v>
      </c>
      <c r="P73" s="170">
        <f>P62</f>
        <v>0</v>
      </c>
      <c r="Q73" s="2"/>
      <c r="R73" s="345">
        <f>IF(OR(C73&lt;D73,C73&lt;O73,C73&lt;&gt;C62),"Er","")</f>
      </c>
      <c r="S73" s="345">
        <f>IF(OR(D73&gt;C73,D73&lt;P73,D73&lt;&gt;D62),"Er","")</f>
      </c>
      <c r="T73" s="345">
        <f aca="true" t="shared" si="33" ref="T73:Y73">IF(AND(F73&lt;&gt;SUM(F74:F82),F73&lt;&gt;""),"Er","")</f>
      </c>
      <c r="U73" s="345">
        <f t="shared" si="33"/>
      </c>
      <c r="V73" s="345">
        <f t="shared" si="33"/>
      </c>
      <c r="W73" s="345">
        <f t="shared" si="33"/>
      </c>
      <c r="X73" s="345">
        <f t="shared" si="33"/>
      </c>
      <c r="Y73" s="345">
        <f t="shared" si="33"/>
      </c>
      <c r="Z73" s="345">
        <f>IF(OR(O73&lt;P73,O73&gt;C73,AND(O73&lt;&gt;SUM(O74:O82),O73&lt;&gt;"")),"Er","")</f>
      </c>
      <c r="AA73" s="345">
        <f>IF(OR(P73&gt;O73,P73&gt;D73,AND(P73&lt;&gt;SUM(P74:P82),P73&lt;&gt;"")),"Er","")</f>
      </c>
    </row>
    <row r="74" spans="2:27" ht="15.75">
      <c r="B74" s="392" t="s">
        <v>308</v>
      </c>
      <c r="C74" s="179">
        <f aca="true" t="shared" si="34" ref="C74:D82">SUM(F74,H74,J74)</f>
        <v>0</v>
      </c>
      <c r="D74" s="179">
        <f t="shared" si="34"/>
        <v>0</v>
      </c>
      <c r="E74" s="393">
        <v>1</v>
      </c>
      <c r="F74" s="193"/>
      <c r="G74" s="193"/>
      <c r="H74" s="193"/>
      <c r="I74" s="193"/>
      <c r="J74" s="193"/>
      <c r="K74" s="193"/>
      <c r="L74" s="481">
        <v>1</v>
      </c>
      <c r="M74" s="395">
        <f>IF(SUM(C74)&lt;&gt;0,SUM(C74),"")</f>
      </c>
      <c r="N74" s="395">
        <f>IF(SUM(D74)&lt;&gt;0,SUM(D74),"")</f>
      </c>
      <c r="O74" s="193"/>
      <c r="P74" s="194"/>
      <c r="Q74" s="2"/>
      <c r="R74" s="345">
        <f>IF(OR(C74&lt;D74,C74&lt;O74),"Er","")</f>
      </c>
      <c r="S74" s="345">
        <f>IF(D74&gt;C74,"Er","")</f>
      </c>
      <c r="T74" s="345">
        <f>IF(F74&gt;F73,"Er","")</f>
      </c>
      <c r="U74" s="345">
        <f>IF(OR(G74&gt;G73,G74&gt;F74),"Er","")</f>
      </c>
      <c r="V74" s="345">
        <f>IF(H74&gt;H73,"Er","")</f>
      </c>
      <c r="W74" s="345">
        <f>IF(OR(I74&gt;H74,I74&gt;I73),"Er","")</f>
      </c>
      <c r="X74" s="345">
        <f>IF(J74&gt;J73,"Er","")</f>
      </c>
      <c r="Y74" s="345">
        <f>IF(OR(K74&gt;J74,K74&gt;K73),"Er","")</f>
      </c>
      <c r="Z74" s="345">
        <f>IF(OR(O74&gt;C74,O74&gt;O73,O74&lt;P74),"Er","")</f>
      </c>
      <c r="AA74" s="345">
        <f>IF(OR(P74&gt;O74,P74&gt;D74,P74&gt;P73),"Er","")</f>
      </c>
    </row>
    <row r="75" spans="2:27" ht="15.75">
      <c r="B75" s="397" t="s">
        <v>309</v>
      </c>
      <c r="C75" s="176">
        <f t="shared" si="34"/>
        <v>0</v>
      </c>
      <c r="D75" s="176">
        <f t="shared" si="34"/>
        <v>0</v>
      </c>
      <c r="E75" s="398">
        <v>2</v>
      </c>
      <c r="F75" s="394"/>
      <c r="G75" s="394"/>
      <c r="H75" s="394"/>
      <c r="I75" s="394"/>
      <c r="J75" s="482"/>
      <c r="K75" s="482"/>
      <c r="L75" s="483">
        <v>2</v>
      </c>
      <c r="M75" s="395">
        <f>IF(SUM(C75)&lt;&gt;0,SUM(C75),"")</f>
      </c>
      <c r="N75" s="395">
        <f>IF(SUM(D75)&lt;&gt;0,SUM(D75),"")</f>
      </c>
      <c r="O75" s="394"/>
      <c r="P75" s="396"/>
      <c r="Q75" s="2"/>
      <c r="R75" s="345">
        <f aca="true" t="shared" si="35" ref="R75:R82">IF(OR(C75&lt;D75,C75&lt;O75),"Er","")</f>
      </c>
      <c r="S75" s="345">
        <f aca="true" t="shared" si="36" ref="S75:S82">IF(D75&gt;C75,"Er","")</f>
      </c>
      <c r="T75" s="345">
        <f>IF(F75&gt;F73,"Er","")</f>
      </c>
      <c r="U75" s="345">
        <f>IF(OR(G75&gt;G73,G75&gt;F75),"Er","")</f>
      </c>
      <c r="V75" s="345">
        <f>IF(H75&gt;H73,"Er","")</f>
      </c>
      <c r="W75" s="345">
        <f>IF(OR(I75&gt;H75,I75&gt;I73),"Er","")</f>
      </c>
      <c r="X75" s="345">
        <f>IF(J75&gt;J73,"Er","")</f>
      </c>
      <c r="Y75" s="345">
        <f>IF(OR(K75&gt;J75,K75&gt;K73),"Er","")</f>
      </c>
      <c r="Z75" s="345">
        <f>IF(OR(O75&gt;C75,O75&gt;O73,O75&lt;P75),"Er","")</f>
      </c>
      <c r="AA75" s="345">
        <f>IF(OR(P75&gt;O75,P75&gt;D75,P75&gt;P73),"Er","")</f>
      </c>
    </row>
    <row r="76" spans="2:27" ht="15.75">
      <c r="B76" s="397" t="s">
        <v>310</v>
      </c>
      <c r="C76" s="176">
        <f t="shared" si="34"/>
        <v>0</v>
      </c>
      <c r="D76" s="176">
        <f t="shared" si="34"/>
        <v>0</v>
      </c>
      <c r="E76" s="398">
        <v>3</v>
      </c>
      <c r="F76" s="394"/>
      <c r="G76" s="394"/>
      <c r="H76" s="394"/>
      <c r="I76" s="394"/>
      <c r="J76" s="482"/>
      <c r="K76" s="482"/>
      <c r="L76" s="483">
        <v>3</v>
      </c>
      <c r="M76" s="395">
        <f aca="true" t="shared" si="37" ref="M76:N82">IF(SUM(C76)&lt;&gt;0,SUM(C76),"")</f>
      </c>
      <c r="N76" s="395">
        <f>IF(SUM(D76)&lt;&gt;0,SUM(D76),"")</f>
      </c>
      <c r="O76" s="394"/>
      <c r="P76" s="396"/>
      <c r="Q76" s="2"/>
      <c r="R76" s="345">
        <f t="shared" si="35"/>
      </c>
      <c r="S76" s="345">
        <f t="shared" si="36"/>
      </c>
      <c r="T76" s="345">
        <f>IF(F76&gt;F73,"Er","")</f>
      </c>
      <c r="U76" s="345">
        <f>IF(OR(G76&gt;G73,G76&gt;F76),"Er","")</f>
      </c>
      <c r="V76" s="345">
        <f>IF(H76&gt;H73,"Er","")</f>
      </c>
      <c r="W76" s="345">
        <f>IF(OR(I76&gt;H76,I76&gt;I73),"Er","")</f>
      </c>
      <c r="X76" s="345">
        <f>IF(J76&gt;J73,"Er","")</f>
      </c>
      <c r="Y76" s="345">
        <f>IF(OR(K76&gt;J76,K76&gt;K73),"Er","")</f>
      </c>
      <c r="Z76" s="345">
        <f>IF(OR(O76&gt;C76,O76&gt;O73,O76&lt;P76),"Er","")</f>
      </c>
      <c r="AA76" s="345">
        <f>IF(OR(P76&gt;O76,P76&gt;D76,P76&gt;P73),"Er","")</f>
      </c>
    </row>
    <row r="77" spans="2:27" ht="15.75">
      <c r="B77" s="397" t="s">
        <v>311</v>
      </c>
      <c r="C77" s="176">
        <f t="shared" si="34"/>
        <v>0</v>
      </c>
      <c r="D77" s="176">
        <f t="shared" si="34"/>
        <v>0</v>
      </c>
      <c r="E77" s="398">
        <v>4</v>
      </c>
      <c r="F77" s="394"/>
      <c r="G77" s="394"/>
      <c r="H77" s="394"/>
      <c r="I77" s="394"/>
      <c r="J77" s="482"/>
      <c r="K77" s="482"/>
      <c r="L77" s="483">
        <v>4</v>
      </c>
      <c r="M77" s="395">
        <f t="shared" si="37"/>
      </c>
      <c r="N77" s="395">
        <f t="shared" si="37"/>
      </c>
      <c r="O77" s="394"/>
      <c r="P77" s="396"/>
      <c r="Q77" s="2"/>
      <c r="R77" s="345">
        <f t="shared" si="35"/>
      </c>
      <c r="S77" s="345">
        <f t="shared" si="36"/>
      </c>
      <c r="T77" s="345">
        <f>IF(F77&gt;F73,"Er","")</f>
      </c>
      <c r="U77" s="345">
        <f>IF(OR(G77&gt;G73,G77&gt;F77),"Er","")</f>
      </c>
      <c r="V77" s="345">
        <f>IF(H77&gt;H73,"Er","")</f>
      </c>
      <c r="W77" s="345">
        <f>IF(OR(I77&gt;H77,I77&gt;I73),"Er","")</f>
      </c>
      <c r="X77" s="345">
        <f>IF(J77&gt;J73,"Er","")</f>
      </c>
      <c r="Y77" s="345">
        <f>IF(OR(K77&gt;J77,K77&gt;K73),"Er","")</f>
      </c>
      <c r="Z77" s="345">
        <f>IF(OR(O77&gt;C77,O77&gt;O73,O77&lt;P77),"Er","")</f>
      </c>
      <c r="AA77" s="345">
        <f>IF(OR(P77&gt;O77,P77&gt;D77,P77&gt;P73),"Er","")</f>
      </c>
    </row>
    <row r="78" spans="2:27" ht="15.75">
      <c r="B78" s="397" t="s">
        <v>312</v>
      </c>
      <c r="C78" s="176">
        <f t="shared" si="34"/>
        <v>1</v>
      </c>
      <c r="D78" s="176">
        <f t="shared" si="34"/>
        <v>1</v>
      </c>
      <c r="E78" s="398">
        <v>5</v>
      </c>
      <c r="F78" s="394">
        <v>1</v>
      </c>
      <c r="G78" s="394">
        <v>1</v>
      </c>
      <c r="H78" s="394"/>
      <c r="I78" s="394"/>
      <c r="J78" s="482"/>
      <c r="K78" s="482"/>
      <c r="L78" s="483">
        <v>5</v>
      </c>
      <c r="M78" s="395">
        <f t="shared" si="37"/>
        <v>1</v>
      </c>
      <c r="N78" s="395">
        <f t="shared" si="37"/>
        <v>1</v>
      </c>
      <c r="O78" s="394"/>
      <c r="P78" s="396"/>
      <c r="Q78" s="2"/>
      <c r="R78" s="345">
        <f t="shared" si="35"/>
      </c>
      <c r="S78" s="345">
        <f t="shared" si="36"/>
      </c>
      <c r="T78" s="345">
        <f>IF(F78&gt;F73,"Er","")</f>
      </c>
      <c r="U78" s="345">
        <f>IF(OR(G78&gt;G73,G78&gt;F78),"Er","")</f>
      </c>
      <c r="V78" s="345">
        <f>IF(H78&gt;H73,"Er","")</f>
      </c>
      <c r="W78" s="345">
        <f>IF(OR(I78&gt;H78,I78&gt;I73),"Er","")</f>
      </c>
      <c r="X78" s="345">
        <f>IF(J78&gt;J73,"Er","")</f>
      </c>
      <c r="Y78" s="345">
        <f>IF(OR(K78&gt;J78,K78&gt;K73),"Er","")</f>
      </c>
      <c r="Z78" s="345">
        <f>IF(OR(O78&gt;C78,O78&gt;O73,O78&lt;P78),"Er","")</f>
      </c>
      <c r="AA78" s="345">
        <f>IF(OR(P78&gt;O78,P78&gt;D78,P78&gt;P73),"Er","")</f>
      </c>
    </row>
    <row r="79" spans="2:27" ht="15.75">
      <c r="B79" s="397" t="s">
        <v>313</v>
      </c>
      <c r="C79" s="176">
        <f t="shared" si="34"/>
        <v>0</v>
      </c>
      <c r="D79" s="176">
        <f t="shared" si="34"/>
        <v>0</v>
      </c>
      <c r="E79" s="398">
        <v>6</v>
      </c>
      <c r="F79" s="394"/>
      <c r="G79" s="394"/>
      <c r="H79" s="394"/>
      <c r="I79" s="394"/>
      <c r="J79" s="482"/>
      <c r="K79" s="482"/>
      <c r="L79" s="483">
        <v>6</v>
      </c>
      <c r="M79" s="395">
        <f t="shared" si="37"/>
      </c>
      <c r="N79" s="395">
        <f t="shared" si="37"/>
      </c>
      <c r="O79" s="394"/>
      <c r="P79" s="396"/>
      <c r="Q79" s="2"/>
      <c r="R79" s="345">
        <f t="shared" si="35"/>
      </c>
      <c r="S79" s="345">
        <f t="shared" si="36"/>
      </c>
      <c r="T79" s="345">
        <f>IF(F79&gt;F73,"Er","")</f>
      </c>
      <c r="U79" s="345">
        <f>IF(OR(G79&gt;G73,G79&gt;F79),"Er","")</f>
      </c>
      <c r="V79" s="345">
        <f>IF(H79&gt;H73,"Er","")</f>
      </c>
      <c r="W79" s="345">
        <f>IF(OR(I79&gt;H79,I79&gt;I73),"Er","")</f>
      </c>
      <c r="X79" s="345">
        <f>IF(J79&gt;J73,"Er","")</f>
      </c>
      <c r="Y79" s="345">
        <f>IF(OR(K79&gt;J79,K79&gt;K73),"Er","")</f>
      </c>
      <c r="Z79" s="345">
        <f>IF(OR(O79&gt;C79,O79&gt;O73,O79&lt;P79),"Er","")</f>
      </c>
      <c r="AA79" s="345">
        <f>IF(OR(P79&gt;O79,P79&gt;D79,P79&gt;P73),"Er","")</f>
      </c>
    </row>
    <row r="80" spans="2:27" ht="15.75">
      <c r="B80" s="397" t="s">
        <v>314</v>
      </c>
      <c r="C80" s="176">
        <f t="shared" si="34"/>
        <v>0</v>
      </c>
      <c r="D80" s="176">
        <f t="shared" si="34"/>
        <v>0</v>
      </c>
      <c r="E80" s="398">
        <v>7</v>
      </c>
      <c r="F80" s="394"/>
      <c r="G80" s="394"/>
      <c r="H80" s="394"/>
      <c r="I80" s="394"/>
      <c r="J80" s="482"/>
      <c r="K80" s="482"/>
      <c r="L80" s="483">
        <v>7</v>
      </c>
      <c r="M80" s="395">
        <f t="shared" si="37"/>
      </c>
      <c r="N80" s="395">
        <f t="shared" si="37"/>
      </c>
      <c r="O80" s="394"/>
      <c r="P80" s="396"/>
      <c r="Q80" s="2"/>
      <c r="R80" s="345">
        <f t="shared" si="35"/>
      </c>
      <c r="S80" s="345">
        <f t="shared" si="36"/>
      </c>
      <c r="T80" s="345">
        <f>IF(F80&gt;F73,"Er","")</f>
      </c>
      <c r="U80" s="345">
        <f>IF(OR(G80&gt;G73,G80&gt;F80),"Er","")</f>
      </c>
      <c r="V80" s="345">
        <f>IF(H80&gt;H73,"Er","")</f>
      </c>
      <c r="W80" s="345">
        <f>IF(OR(I80&gt;H80,I80&gt;I73),"Er","")</f>
      </c>
      <c r="X80" s="345">
        <f>IF(J80&gt;J73,"Er","")</f>
      </c>
      <c r="Y80" s="345">
        <f>IF(OR(K80&gt;J80,K80&gt;K73),"Er","")</f>
      </c>
      <c r="Z80" s="345">
        <f>IF(OR(O80&gt;C80,O80&gt;O73,O80&lt;P80),"Er","")</f>
      </c>
      <c r="AA80" s="345">
        <f>IF(OR(P80&gt;O80,P80&gt;D80,P80&gt;P73),"Er","")</f>
      </c>
    </row>
    <row r="81" spans="2:27" ht="15.75">
      <c r="B81" s="397" t="s">
        <v>315</v>
      </c>
      <c r="C81" s="176">
        <f t="shared" si="34"/>
        <v>0</v>
      </c>
      <c r="D81" s="176">
        <f t="shared" si="34"/>
        <v>0</v>
      </c>
      <c r="E81" s="398">
        <v>8</v>
      </c>
      <c r="F81" s="394"/>
      <c r="G81" s="394"/>
      <c r="H81" s="394"/>
      <c r="I81" s="394"/>
      <c r="J81" s="482"/>
      <c r="K81" s="482"/>
      <c r="L81" s="483">
        <v>8</v>
      </c>
      <c r="M81" s="395">
        <f t="shared" si="37"/>
      </c>
      <c r="N81" s="395">
        <f t="shared" si="37"/>
      </c>
      <c r="O81" s="394"/>
      <c r="P81" s="396"/>
      <c r="Q81" s="2"/>
      <c r="R81" s="345">
        <f t="shared" si="35"/>
      </c>
      <c r="S81" s="345">
        <f t="shared" si="36"/>
      </c>
      <c r="T81" s="345">
        <f>IF(F81&gt;F73,"Er","")</f>
      </c>
      <c r="U81" s="345">
        <f>IF(OR(G81&gt;G73,G81&gt;F81),"Er","")</f>
      </c>
      <c r="V81" s="345">
        <f>IF(H81&gt;H73,"Er","")</f>
      </c>
      <c r="W81" s="345">
        <f>IF(OR(I81&gt;H81,I81&gt;I73),"Er","")</f>
      </c>
      <c r="X81" s="345">
        <f>IF(J81&gt;J73,"Er","")</f>
      </c>
      <c r="Y81" s="345">
        <f>IF(OR(K81&gt;J81,K81&gt;K73),"Er","")</f>
      </c>
      <c r="Z81" s="345">
        <f>IF(OR(O81&gt;C81,O81&gt;O73,O81&lt;P81),"Er","")</f>
      </c>
      <c r="AA81" s="345">
        <f>IF(OR(P81&gt;O81,P81&gt;D81,P81&gt;P73),"Er","")</f>
      </c>
    </row>
    <row r="82" spans="2:27" ht="15.75">
      <c r="B82" s="397" t="s">
        <v>316</v>
      </c>
      <c r="C82" s="182">
        <f t="shared" si="34"/>
        <v>0</v>
      </c>
      <c r="D82" s="182">
        <f t="shared" si="34"/>
        <v>0</v>
      </c>
      <c r="E82" s="399">
        <v>9</v>
      </c>
      <c r="F82" s="400"/>
      <c r="G82" s="400"/>
      <c r="H82" s="400"/>
      <c r="I82" s="400"/>
      <c r="J82" s="484"/>
      <c r="K82" s="484"/>
      <c r="L82" s="485">
        <v>9</v>
      </c>
      <c r="M82" s="395">
        <f t="shared" si="37"/>
      </c>
      <c r="N82" s="395">
        <f t="shared" si="37"/>
      </c>
      <c r="O82" s="400"/>
      <c r="P82" s="401"/>
      <c r="Q82" s="2"/>
      <c r="R82" s="345">
        <f t="shared" si="35"/>
      </c>
      <c r="S82" s="345">
        <f t="shared" si="36"/>
      </c>
      <c r="T82" s="345">
        <f>IF(F82&gt;F73,"Er","")</f>
      </c>
      <c r="U82" s="345">
        <f>IF(OR(G82&gt;G73,G82&gt;F82),"Er","")</f>
      </c>
      <c r="V82" s="345">
        <f>IF(H82&gt;H73,"Er","")</f>
      </c>
      <c r="W82" s="345">
        <f>IF(OR(I82&gt;H82,I82&gt;I73),"Er","")</f>
      </c>
      <c r="X82" s="345">
        <f>IF(J82&gt;J73,"Er","")</f>
      </c>
      <c r="Y82" s="345">
        <f>IF(OR(K82&gt;J82,K82&gt;K73),"Er","")</f>
      </c>
      <c r="Z82" s="345">
        <f>IF(OR(O82&gt;C82,O82&gt;O73,O82&lt;P82),"Er","")</f>
      </c>
      <c r="AA82" s="345">
        <f>IF(OR(P82&gt;O82,P82&gt;D82,P82&gt;P73),"Er","")</f>
      </c>
    </row>
    <row r="83" spans="2:17" ht="15.75">
      <c r="B83" s="50" t="s">
        <v>149</v>
      </c>
      <c r="C83" s="303"/>
      <c r="D83" s="303"/>
      <c r="E83" s="303"/>
      <c r="F83" s="303"/>
      <c r="G83" s="303"/>
      <c r="H83" s="303"/>
      <c r="I83" s="303"/>
      <c r="J83" s="612" t="s">
        <v>296</v>
      </c>
      <c r="K83" s="612"/>
      <c r="L83" s="303"/>
      <c r="M83" s="170">
        <f t="shared" si="4"/>
      </c>
      <c r="N83" s="170">
        <f t="shared" si="5"/>
      </c>
      <c r="O83" s="304"/>
      <c r="P83" s="305"/>
      <c r="Q83" s="2"/>
    </row>
    <row r="84" spans="2:27" ht="15.75">
      <c r="B84" s="23" t="s">
        <v>54</v>
      </c>
      <c r="C84" s="215">
        <f>SUM(C85,C88:C91)</f>
        <v>5</v>
      </c>
      <c r="D84" s="215">
        <f>SUM(D85,D88:D91)</f>
        <v>5</v>
      </c>
      <c r="E84" s="302" t="s">
        <v>258</v>
      </c>
      <c r="F84" s="170">
        <f aca="true" t="shared" si="38" ref="F84:K84">SUM(F85,F88:F91)</f>
        <v>4</v>
      </c>
      <c r="G84" s="170">
        <f t="shared" si="38"/>
        <v>4</v>
      </c>
      <c r="H84" s="170">
        <f t="shared" si="38"/>
        <v>1</v>
      </c>
      <c r="I84" s="170">
        <f t="shared" si="38"/>
        <v>1</v>
      </c>
      <c r="J84" s="200">
        <f t="shared" si="38"/>
        <v>0</v>
      </c>
      <c r="K84" s="200">
        <f t="shared" si="38"/>
        <v>0</v>
      </c>
      <c r="L84" s="302" t="s">
        <v>258</v>
      </c>
      <c r="M84" s="170">
        <f t="shared" si="4"/>
        <v>5</v>
      </c>
      <c r="N84" s="170">
        <f t="shared" si="5"/>
        <v>5</v>
      </c>
      <c r="O84" s="170">
        <f>SUM(O85,O88:O91)</f>
        <v>0</v>
      </c>
      <c r="P84" s="199">
        <f>SUM(P85,P88:P91)</f>
        <v>0</v>
      </c>
      <c r="R84" s="312">
        <f>IF(OR(C84&lt;D84,C84&lt;C9),"Er","")</f>
      </c>
      <c r="S84" s="312">
        <f>IF(OR(D84&gt;C84,D84&lt;P84,D84&lt;D9),"Er","")</f>
      </c>
      <c r="T84" s="312">
        <f>IF(F84&lt;F9,"Er","")</f>
      </c>
      <c r="U84" s="312">
        <f>IF(OR(G84&gt;F84,G84&lt;G9),"Er","")</f>
      </c>
      <c r="V84" s="312">
        <f>IF(H84&lt;H9,"Er","")</f>
      </c>
      <c r="W84" s="312">
        <f>IF(OR(I84&gt;H84,I84&lt;I9),"Er","")</f>
      </c>
      <c r="X84" s="312">
        <f>IF(J84&lt;J9,"Er","")</f>
      </c>
      <c r="Y84" s="312">
        <f>IF(OR(K84&gt;J84,K84&lt;K9),"Er","")</f>
      </c>
      <c r="Z84" s="312">
        <f>IF(OR(O84&lt;O9,O84&lt;P84,O84&gt;C84),"Er","")</f>
      </c>
      <c r="AA84" s="312">
        <f>IF(OR(P84&lt;P9,P84&gt;O84,P84&gt;D84),"Er","")</f>
      </c>
    </row>
    <row r="85" spans="2:27" ht="15.75">
      <c r="B85" s="37" t="s">
        <v>285</v>
      </c>
      <c r="C85" s="179">
        <f aca="true" t="shared" si="39" ref="C85:C91">SUM(F85,H85,J85)</f>
        <v>3</v>
      </c>
      <c r="D85" s="179">
        <f aca="true" t="shared" si="40" ref="D85:D91">SUM(G85,I85,K85)</f>
        <v>3</v>
      </c>
      <c r="E85" s="284">
        <v>1</v>
      </c>
      <c r="F85" s="177">
        <v>2</v>
      </c>
      <c r="G85" s="177">
        <v>2</v>
      </c>
      <c r="H85" s="177">
        <v>1</v>
      </c>
      <c r="I85" s="177">
        <v>1</v>
      </c>
      <c r="J85" s="236"/>
      <c r="K85" s="236"/>
      <c r="L85" s="285">
        <v>1</v>
      </c>
      <c r="M85" s="341">
        <f t="shared" si="4"/>
        <v>3</v>
      </c>
      <c r="N85" s="341">
        <f t="shared" si="5"/>
        <v>3</v>
      </c>
      <c r="O85" s="177"/>
      <c r="P85" s="178"/>
      <c r="R85" s="312">
        <f aca="true" t="shared" si="41" ref="R85:R91">IF(C85&lt;D85,"Er","")</f>
      </c>
      <c r="S85" s="312">
        <f aca="true" t="shared" si="42" ref="S85:S91">IF(OR(D85&gt;C85,D85&lt;P85),"Er","")</f>
      </c>
      <c r="T85" s="312">
        <f>IF(SUM(F86:F87)&gt;F85,"Er","")</f>
      </c>
      <c r="U85" s="312">
        <f>IF(OR(SUM(G86:G87)&gt;G85,G85&gt;F85),"Er","")</f>
      </c>
      <c r="V85" s="312">
        <f>IF(SUM(H86:H87)&gt;H85,"Er","")</f>
      </c>
      <c r="W85" s="312">
        <f>IF(OR(I87+I86&gt;I85,I85&gt;H85),"Er","")</f>
      </c>
      <c r="X85" s="312">
        <f>IF(SUM(J86:J87)&gt;J85,"Er","")</f>
      </c>
      <c r="Y85" s="312">
        <f>IF(OR(K87+K86&gt;K85,K85&gt;J85),"Er","")</f>
      </c>
      <c r="Z85" s="312">
        <f>IF(OR(SUM(O86:O87)&gt;O85,O85&gt;C85),"Er","")</f>
      </c>
      <c r="AA85" s="312">
        <f>IF(OR(P85&gt;D85,P85&gt;O85,P85&lt;SUM(P86:P87)),"Er","")</f>
      </c>
    </row>
    <row r="86" spans="2:27" ht="15.75">
      <c r="B86" s="360" t="s">
        <v>280</v>
      </c>
      <c r="C86" s="176">
        <f t="shared" si="39"/>
        <v>2</v>
      </c>
      <c r="D86" s="176">
        <f t="shared" si="40"/>
        <v>2</v>
      </c>
      <c r="E86" s="286">
        <v>2</v>
      </c>
      <c r="F86" s="177">
        <v>1</v>
      </c>
      <c r="G86" s="177">
        <v>1</v>
      </c>
      <c r="H86" s="177">
        <v>1</v>
      </c>
      <c r="I86" s="177">
        <v>1</v>
      </c>
      <c r="J86" s="236"/>
      <c r="K86" s="236"/>
      <c r="L86" s="285">
        <v>2</v>
      </c>
      <c r="M86" s="341">
        <f t="shared" si="4"/>
        <v>2</v>
      </c>
      <c r="N86" s="341">
        <f t="shared" si="5"/>
        <v>2</v>
      </c>
      <c r="O86" s="177"/>
      <c r="P86" s="178"/>
      <c r="Q86" s="2"/>
      <c r="R86" s="312">
        <f t="shared" si="41"/>
      </c>
      <c r="S86" s="312">
        <f t="shared" si="42"/>
      </c>
      <c r="T86" s="312">
        <f>IF(F86&gt;F85,"Er","")</f>
      </c>
      <c r="U86" s="312">
        <f>IF(OR(G86&gt;F86,G86&gt;G85),"Er","")</f>
      </c>
      <c r="V86" s="312">
        <f>IF(H86&gt;H85,"Er","")</f>
      </c>
      <c r="W86" s="312">
        <f>IF(OR(I86&gt;H86,I86&gt;I85),"Er","")</f>
      </c>
      <c r="X86" s="312">
        <f>IF(J86&gt;J85,"Er","")</f>
      </c>
      <c r="Y86" s="312">
        <f>IF(OR(K86&gt;J86,K86&gt;K85),"Er","")</f>
      </c>
      <c r="Z86" s="312">
        <f>IF(OR(O86&gt;O85,O86&lt;P86,O86&gt;C86),"Er","")</f>
      </c>
      <c r="AA86" s="312">
        <f>IF(OR(P86&gt;O86,P86&gt;P85),"Er","")</f>
      </c>
    </row>
    <row r="87" spans="2:27" ht="15.75">
      <c r="B87" s="361" t="s">
        <v>281</v>
      </c>
      <c r="C87" s="176">
        <f t="shared" si="39"/>
        <v>0</v>
      </c>
      <c r="D87" s="176">
        <f t="shared" si="40"/>
        <v>0</v>
      </c>
      <c r="E87" s="286">
        <v>3</v>
      </c>
      <c r="F87" s="177"/>
      <c r="G87" s="177"/>
      <c r="H87" s="177"/>
      <c r="I87" s="177"/>
      <c r="J87" s="236"/>
      <c r="K87" s="236"/>
      <c r="L87" s="285">
        <v>3</v>
      </c>
      <c r="M87" s="341">
        <f t="shared" si="4"/>
      </c>
      <c r="N87" s="341">
        <f t="shared" si="5"/>
      </c>
      <c r="O87" s="177"/>
      <c r="P87" s="178"/>
      <c r="R87" s="312">
        <f t="shared" si="41"/>
      </c>
      <c r="S87" s="312">
        <f t="shared" si="42"/>
      </c>
      <c r="T87" s="312">
        <f>IF(F87&gt;F85,"Er","")</f>
      </c>
      <c r="U87" s="312">
        <f>IF(OR(G87&gt;F87,G87&gt;G85),"Er","")</f>
      </c>
      <c r="V87" s="312">
        <f>IF(H87&gt;H85,"Er","")</f>
      </c>
      <c r="W87" s="312">
        <f>IF(OR(I87&gt;H87,I87&gt;I85),"Er","")</f>
      </c>
      <c r="X87" s="312">
        <f>IF(J87&gt;J85,"Er","")</f>
      </c>
      <c r="Y87" s="312">
        <f>IF(OR(K87&gt;J87,K87&gt;K85),"Er","")</f>
      </c>
      <c r="Z87" s="312">
        <f>IF(OR(O87&gt;O85,O87&lt;P87,O87&gt;C87),"Er","")</f>
      </c>
      <c r="AA87" s="312">
        <f>IF(OR(P87&gt;O87,P87&gt;P85),"Er","")</f>
      </c>
    </row>
    <row r="88" spans="2:27" ht="15.75">
      <c r="B88" s="15" t="s">
        <v>140</v>
      </c>
      <c r="C88" s="176">
        <f t="shared" si="39"/>
        <v>1</v>
      </c>
      <c r="D88" s="176">
        <f t="shared" si="40"/>
        <v>1</v>
      </c>
      <c r="E88" s="286">
        <v>4</v>
      </c>
      <c r="F88" s="177">
        <v>1</v>
      </c>
      <c r="G88" s="177">
        <v>1</v>
      </c>
      <c r="H88" s="177"/>
      <c r="I88" s="177"/>
      <c r="J88" s="236"/>
      <c r="K88" s="236"/>
      <c r="L88" s="285">
        <v>4</v>
      </c>
      <c r="M88" s="341">
        <f t="shared" si="4"/>
        <v>1</v>
      </c>
      <c r="N88" s="341">
        <f t="shared" si="5"/>
        <v>1</v>
      </c>
      <c r="O88" s="177"/>
      <c r="P88" s="178"/>
      <c r="Q88" s="2"/>
      <c r="R88" s="312">
        <f t="shared" si="41"/>
      </c>
      <c r="S88" s="312">
        <f t="shared" si="42"/>
      </c>
      <c r="T88" s="312"/>
      <c r="U88" s="312">
        <f>IF(G88&gt;F88,"Er","")</f>
      </c>
      <c r="V88" s="312"/>
      <c r="W88" s="312">
        <f>IF(I88&gt;H88,"Er","")</f>
      </c>
      <c r="X88" s="312"/>
      <c r="Y88" s="312">
        <f>IF(K88&gt;J88,"Er","")</f>
      </c>
      <c r="Z88" s="312">
        <f>IF(OR(O88&gt;C88,O88&lt;P88),"Er","")</f>
      </c>
      <c r="AA88" s="312">
        <f>IF(OR(P88&gt;D88,P88&gt;O88),"Er","")</f>
      </c>
    </row>
    <row r="89" spans="2:27" ht="15.75">
      <c r="B89" s="15" t="s">
        <v>147</v>
      </c>
      <c r="C89" s="176">
        <f t="shared" si="39"/>
        <v>1</v>
      </c>
      <c r="D89" s="176">
        <f t="shared" si="40"/>
        <v>1</v>
      </c>
      <c r="E89" s="286">
        <v>5</v>
      </c>
      <c r="F89" s="177">
        <v>1</v>
      </c>
      <c r="G89" s="177">
        <v>1</v>
      </c>
      <c r="H89" s="177"/>
      <c r="I89" s="177"/>
      <c r="J89" s="236"/>
      <c r="K89" s="236"/>
      <c r="L89" s="285">
        <v>5</v>
      </c>
      <c r="M89" s="341">
        <f t="shared" si="4"/>
        <v>1</v>
      </c>
      <c r="N89" s="341">
        <f t="shared" si="5"/>
        <v>1</v>
      </c>
      <c r="O89" s="177"/>
      <c r="P89" s="178"/>
      <c r="Q89" s="2"/>
      <c r="R89" s="312">
        <f t="shared" si="41"/>
      </c>
      <c r="S89" s="312">
        <f t="shared" si="42"/>
      </c>
      <c r="T89" s="312"/>
      <c r="U89" s="312">
        <f>IF(G89&gt;F89,"Er","")</f>
      </c>
      <c r="V89" s="312"/>
      <c r="W89" s="312">
        <f>IF(I89&gt;H89,"Er","")</f>
      </c>
      <c r="X89" s="312"/>
      <c r="Y89" s="312">
        <f>IF(K89&gt;J89,"Er","")</f>
      </c>
      <c r="Z89" s="312">
        <f>IF(OR(O89&gt;C89,O89&lt;P89),"Er","")</f>
      </c>
      <c r="AA89" s="312">
        <f>IF(OR(P89&gt;D89,P89&gt;O89),"Er","")</f>
      </c>
    </row>
    <row r="90" spans="2:27" ht="15.75">
      <c r="B90" s="15" t="s">
        <v>178</v>
      </c>
      <c r="C90" s="192">
        <f t="shared" si="39"/>
        <v>0</v>
      </c>
      <c r="D90" s="192">
        <f t="shared" si="40"/>
        <v>0</v>
      </c>
      <c r="E90" s="291">
        <v>7</v>
      </c>
      <c r="F90" s="193"/>
      <c r="G90" s="193"/>
      <c r="H90" s="193"/>
      <c r="I90" s="193"/>
      <c r="J90" s="292"/>
      <c r="K90" s="292"/>
      <c r="L90" s="285">
        <v>7</v>
      </c>
      <c r="M90" s="341">
        <f t="shared" si="4"/>
      </c>
      <c r="N90" s="341">
        <f t="shared" si="5"/>
      </c>
      <c r="O90" s="193"/>
      <c r="P90" s="194"/>
      <c r="Q90" s="2"/>
      <c r="R90" s="312">
        <f t="shared" si="41"/>
      </c>
      <c r="S90" s="312">
        <f t="shared" si="42"/>
      </c>
      <c r="T90" s="312"/>
      <c r="U90" s="312">
        <f>IF(G90&gt;F90,"Er","")</f>
      </c>
      <c r="V90" s="312"/>
      <c r="W90" s="312">
        <f>IF(I90&gt;H90,"Er","")</f>
      </c>
      <c r="X90" s="312"/>
      <c r="Y90" s="312">
        <f>IF(K90&gt;J90,"Er","")</f>
      </c>
      <c r="Z90" s="312">
        <f>IF(OR(O90&gt;C90,O90&lt;P90),"Er","")</f>
      </c>
      <c r="AA90" s="312">
        <f>IF(OR(P90&gt;D90,P90&gt;O90),"Er","")</f>
      </c>
    </row>
    <row r="91" spans="2:27" ht="16.5" thickBot="1">
      <c r="B91" s="19" t="s">
        <v>64</v>
      </c>
      <c r="C91" s="197">
        <f t="shared" si="39"/>
        <v>0</v>
      </c>
      <c r="D91" s="197">
        <f t="shared" si="40"/>
        <v>0</v>
      </c>
      <c r="E91" s="306">
        <v>8</v>
      </c>
      <c r="F91" s="223"/>
      <c r="G91" s="223"/>
      <c r="H91" s="223"/>
      <c r="I91" s="223"/>
      <c r="J91" s="366"/>
      <c r="K91" s="366"/>
      <c r="L91" s="285">
        <v>8</v>
      </c>
      <c r="M91" s="341">
        <f t="shared" si="4"/>
      </c>
      <c r="N91" s="341">
        <f t="shared" si="5"/>
      </c>
      <c r="O91" s="223"/>
      <c r="P91" s="224"/>
      <c r="R91" s="312">
        <f t="shared" si="41"/>
      </c>
      <c r="S91" s="312">
        <f t="shared" si="42"/>
      </c>
      <c r="T91" s="312"/>
      <c r="U91" s="312">
        <f>IF(G91&gt;F91,"Er","")</f>
      </c>
      <c r="V91" s="312"/>
      <c r="W91" s="312">
        <f>IF(I91&gt;H91,"Er","")</f>
      </c>
      <c r="X91" s="312"/>
      <c r="Y91" s="312">
        <f>IF(K91&gt;J91,"Er","")</f>
      </c>
      <c r="Z91" s="312">
        <f>IF(OR(O91&gt;C91,O91&lt;P91),"Er","")</f>
      </c>
      <c r="AA91" s="312">
        <f>IF(OR(P91&gt;D91,P91&gt;O91),"Er","")</f>
      </c>
    </row>
    <row r="92" ht="15.75">
      <c r="B92" s="39" t="s">
        <v>127</v>
      </c>
    </row>
  </sheetData>
  <sheetProtection password="C129" sheet="1"/>
  <mergeCells count="11">
    <mergeCell ref="P3:P4"/>
    <mergeCell ref="O2:P2"/>
    <mergeCell ref="F3:G3"/>
    <mergeCell ref="O3:O4"/>
    <mergeCell ref="F2:K2"/>
    <mergeCell ref="H3:I3"/>
    <mergeCell ref="J3:K3"/>
    <mergeCell ref="J83:K83"/>
    <mergeCell ref="B2:B4"/>
    <mergeCell ref="C2:C4"/>
    <mergeCell ref="D2:D4"/>
  </mergeCells>
  <dataValidations count="8">
    <dataValidation allowBlank="1" showInputMessage="1" showErrorMessage="1" errorTitle="Lçi nhËp d÷ liÖu" error="ChØ nhËp d÷ liÖu kiÓu sè, kh«ng nhËp ch÷." sqref="O35:P35 F60:K60 E7:E9 O60:P60 O11:P11 C60:D62 L5 E12:E58 O5:P6 E85:E91 O84:P84 F35:K35 M74:N82 C5:D9 E5 F5:K6 F11:L11 C84:D91 F84:K84 E61:E62 C63:E82 M64:N72 F63:K63 M63:P63 L63:L82 M73:P73 F73:K73 M26:P26 C11:D58 F26:K26 M17:N25 M27:N34 M16:P16 F16:K16 L16:L57"/>
    <dataValidation type="whole" allowBlank="1" showErrorMessage="1" errorTitle="Lỗi nhập dữ liệu" error="Chỉ nhập số tối đa 300" sqref="O7:P9 O12:P15 F7:L9 F12:L15">
      <formula1>0</formula1>
      <formula2>300</formula2>
    </dataValidation>
    <dataValidation type="whole" allowBlank="1" showErrorMessage="1" errorTitle="Lỗi nhập dữ liệu" error="Chỉ nhập số tối đa 100" sqref="O85:P85 O36:P57 F85:L85 F91:L91 O91:P91 F36:K57 O17:P25 O27:P34 F17:K25 F27:K34">
      <formula1>0</formula1>
      <formula2>100</formula2>
    </dataValidation>
    <dataValidation type="whole" allowBlank="1" showErrorMessage="1" errorTitle="Lỗi nhập dữ liệu" error="Chỉ nhập số tối đa 3" sqref="O58:P58 F58:L58">
      <formula1>0</formula1>
      <formula2>3</formula2>
    </dataValidation>
    <dataValidation type="whole" allowBlank="1" showErrorMessage="1" errorTitle="Lỗi nhập dữ liệu" error="Chỉ nhập số tối đa 10" sqref="O86:P87 F62:L62 F86:L87 F89:L90 O89:P90 O62:P62 F74:K74 O74:P74">
      <formula1>0</formula1>
      <formula2>10</formula2>
    </dataValidation>
    <dataValidation type="whole" allowBlank="1" showErrorMessage="1" errorTitle="Lỗi nhập dữ liệu" error="Chỉ nhập số tối đa 2" sqref="O61:P61 F61:L61 F64:K64 O64:P64">
      <formula1>0</formula1>
      <formula2>2</formula2>
    </dataValidation>
    <dataValidation type="whole" allowBlank="1" showErrorMessage="1" errorTitle="Lỗi nhập dữ liệu" error="Chỉ nhập số tối đa 5" sqref="O88:P88 F88:L88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75:K82 F65:K72 O65:P72 O75:P82">
      <formula1>0</formula1>
      <formula2>300</formula2>
    </dataValidation>
  </dataValidations>
  <printOptions/>
  <pageMargins left="0.5" right="0.25" top="0.5" bottom="0.5" header="0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148"/>
  <sheetViews>
    <sheetView showGridLines="0" showZeros="0" zoomScale="75" zoomScaleNormal="75" workbookViewId="0" topLeftCell="A83">
      <selection activeCell="W146" sqref="W146"/>
    </sheetView>
  </sheetViews>
  <sheetFormatPr defaultColWidth="8.796875" defaultRowHeight="15"/>
  <cols>
    <col min="1" max="1" width="1.59765625" style="1" customWidth="1"/>
    <col min="2" max="2" width="35.09765625" style="1" customWidth="1"/>
    <col min="3" max="3" width="13.5" style="1" hidden="1" customWidth="1"/>
    <col min="4" max="4" width="9.59765625" style="1" customWidth="1"/>
    <col min="5" max="5" width="9.59765625" style="1" hidden="1" customWidth="1"/>
    <col min="6" max="6" width="7.59765625" style="1" customWidth="1"/>
    <col min="7" max="7" width="7.59765625" style="102" hidden="1" customWidth="1"/>
    <col min="8" max="8" width="14.19921875" style="102" hidden="1" customWidth="1"/>
    <col min="9" max="10" width="7.59765625" style="1" customWidth="1"/>
    <col min="11" max="11" width="7.59765625" style="1" hidden="1" customWidth="1"/>
    <col min="12" max="13" width="7" style="1" customWidth="1"/>
    <col min="14" max="14" width="0.8984375" style="1" customWidth="1"/>
    <col min="15" max="20" width="2.59765625" style="311" customWidth="1"/>
    <col min="21" max="29" width="9" style="1" customWidth="1"/>
    <col min="30" max="30" width="18.3984375" style="1" hidden="1" customWidth="1"/>
    <col min="31" max="31" width="7" style="1" hidden="1" customWidth="1"/>
    <col min="32" max="16384" width="9" style="1" customWidth="1"/>
  </cols>
  <sheetData>
    <row r="1" spans="2:3" ht="18.75">
      <c r="B1" s="33" t="s">
        <v>91</v>
      </c>
      <c r="C1" s="33"/>
    </row>
    <row r="2" ht="4.5" customHeight="1" thickBot="1"/>
    <row r="3" spans="2:13" ht="18" customHeight="1">
      <c r="B3" s="597" t="s">
        <v>128</v>
      </c>
      <c r="C3" s="763"/>
      <c r="D3" s="628" t="s">
        <v>20</v>
      </c>
      <c r="E3" s="107"/>
      <c r="F3" s="703" t="s">
        <v>4</v>
      </c>
      <c r="G3" s="704"/>
      <c r="H3" s="704"/>
      <c r="I3" s="704"/>
      <c r="J3" s="705"/>
      <c r="K3" s="108"/>
      <c r="L3" s="628" t="s">
        <v>21</v>
      </c>
      <c r="M3" s="629"/>
    </row>
    <row r="4" spans="2:31" ht="18" customHeight="1">
      <c r="B4" s="598"/>
      <c r="C4" s="764"/>
      <c r="D4" s="768"/>
      <c r="E4" s="12"/>
      <c r="F4" s="12" t="s">
        <v>22</v>
      </c>
      <c r="G4" s="12"/>
      <c r="H4" s="12"/>
      <c r="I4" s="12" t="s">
        <v>23</v>
      </c>
      <c r="J4" s="12" t="s">
        <v>24</v>
      </c>
      <c r="K4" s="12"/>
      <c r="L4" s="12" t="s">
        <v>25</v>
      </c>
      <c r="M4" s="17" t="s">
        <v>26</v>
      </c>
      <c r="AD4"/>
      <c r="AE4"/>
    </row>
    <row r="5" spans="2:31" ht="15.75" customHeight="1">
      <c r="B5" s="18" t="s">
        <v>28</v>
      </c>
      <c r="C5" s="114"/>
      <c r="D5" s="179">
        <f>SUM(D7:D8,D16)</f>
        <v>17</v>
      </c>
      <c r="E5" s="191"/>
      <c r="F5" s="170">
        <f>SUM(F7:F8,F16)</f>
        <v>17</v>
      </c>
      <c r="G5" s="205"/>
      <c r="H5" s="205"/>
      <c r="I5" s="170">
        <f>SUM(I7:I8,I16)</f>
        <v>0</v>
      </c>
      <c r="J5" s="170">
        <f>SUM(J7:J8,J16)</f>
        <v>0</v>
      </c>
      <c r="K5" s="170"/>
      <c r="L5" s="170">
        <f>SUM(L7:L8,L16)</f>
        <v>0</v>
      </c>
      <c r="M5" s="199">
        <f>SUM(M7:M8,M16)</f>
        <v>0</v>
      </c>
      <c r="O5" s="312"/>
      <c r="P5" s="312">
        <f>IF(F5&lt;L19+M19,"Er","")</f>
      </c>
      <c r="Q5" s="312">
        <f>IF(I5&lt;L20+M20,"Er","")</f>
      </c>
      <c r="R5" s="312">
        <f>IF(J5&lt;L21+M21,"Er","")</f>
      </c>
      <c r="S5" s="312">
        <f>IF(L5&lt;&gt;L17,"Er","")</f>
      </c>
      <c r="T5" s="312">
        <f>IF(M5&lt;&gt;M17,"Er","")</f>
      </c>
      <c r="AD5" s="65" t="s">
        <v>233</v>
      </c>
      <c r="AE5" s="3">
        <v>2</v>
      </c>
    </row>
    <row r="6" spans="2:31" ht="15.75" customHeight="1" hidden="1">
      <c r="B6" s="136"/>
      <c r="C6" s="114" t="s">
        <v>266</v>
      </c>
      <c r="D6" s="179">
        <v>3</v>
      </c>
      <c r="E6" s="206"/>
      <c r="F6" s="170">
        <v>1</v>
      </c>
      <c r="G6" s="205"/>
      <c r="H6" s="205"/>
      <c r="I6" s="170">
        <v>2</v>
      </c>
      <c r="J6" s="170">
        <v>3</v>
      </c>
      <c r="K6" s="170">
        <v>-99</v>
      </c>
      <c r="L6" s="170">
        <v>1</v>
      </c>
      <c r="M6" s="199">
        <v>2</v>
      </c>
      <c r="O6" s="312"/>
      <c r="P6" s="312"/>
      <c r="Q6" s="312"/>
      <c r="R6" s="312"/>
      <c r="S6" s="312"/>
      <c r="T6" s="312"/>
      <c r="AD6" s="65"/>
      <c r="AE6" s="3"/>
    </row>
    <row r="7" spans="2:31" ht="15.75" customHeight="1">
      <c r="B7" s="38" t="s">
        <v>133</v>
      </c>
      <c r="C7" s="154">
        <v>1</v>
      </c>
      <c r="D7" s="207">
        <f>SUM(F7:J7)</f>
        <v>12</v>
      </c>
      <c r="E7" s="208"/>
      <c r="F7" s="174">
        <v>12</v>
      </c>
      <c r="G7" s="209"/>
      <c r="H7" s="209"/>
      <c r="I7" s="174"/>
      <c r="J7" s="174"/>
      <c r="K7" s="174"/>
      <c r="L7" s="174"/>
      <c r="M7" s="175"/>
      <c r="O7" s="312">
        <f>IF(OR(D7&lt;L7,D7&lt;M7),"Er","")</f>
      </c>
      <c r="P7" s="312"/>
      <c r="Q7" s="312"/>
      <c r="R7" s="312"/>
      <c r="S7" s="312">
        <f>IF(L7&gt;D7,"Er","")</f>
      </c>
      <c r="T7" s="312">
        <f>IF(M7&gt;D7,"Er","")</f>
      </c>
      <c r="AD7" s="66" t="s">
        <v>234</v>
      </c>
      <c r="AE7" s="3">
        <v>1</v>
      </c>
    </row>
    <row r="8" spans="2:31" ht="15.75" customHeight="1">
      <c r="B8" s="15" t="s">
        <v>29</v>
      </c>
      <c r="C8" s="155">
        <v>2</v>
      </c>
      <c r="D8" s="210">
        <f aca="true" t="shared" si="0" ref="D8:D16">SUM(F8:J8)</f>
        <v>5</v>
      </c>
      <c r="E8" s="210"/>
      <c r="F8" s="177">
        <v>5</v>
      </c>
      <c r="G8" s="211"/>
      <c r="H8" s="211"/>
      <c r="I8" s="177"/>
      <c r="J8" s="177"/>
      <c r="K8" s="177"/>
      <c r="L8" s="177"/>
      <c r="M8" s="178"/>
      <c r="O8" s="312">
        <f>IF(OR(D8&lt;L8,D8&lt;M8),"Er","")</f>
      </c>
      <c r="P8" s="312">
        <f>IF(OR(F8&lt;F9,F8&lt;F10,F8&lt;F11,F8&lt;F12,F8&lt;F13,F8&lt;F14,F8&lt;F15),"Er","")</f>
      </c>
      <c r="Q8" s="312">
        <f>IF(OR(I8&lt;I9,I8&lt;I10,I8&lt;I11,I8&lt;I12,I8&lt;I13,I8&lt;I14,I8&lt;I15),"Er","")</f>
      </c>
      <c r="R8" s="312">
        <f>IF(OR(J8&lt;J9,J8&lt;J10,J8&lt;J11,J8&lt;J12,J8&lt;J13,J8&lt;J14,J8&lt;J15),"Er","")</f>
      </c>
      <c r="S8" s="312">
        <f>IF(OR(L8&gt;D8,L8&lt;L9,L8&lt;L10,L8&lt;L11,L8&lt;L12,L8&lt;L13,L8&lt;L14,L8&lt;L15),"Er","")</f>
      </c>
      <c r="T8" s="312">
        <f>IF(OR(M8&gt;D8,M8&lt;M9,M8&lt;M10,M8&lt;M11,M8&lt;M12,M8&lt;M13,M8&lt;M14,M8&lt;M15),"Er","")</f>
      </c>
      <c r="AD8" s="66" t="s">
        <v>235</v>
      </c>
      <c r="AE8" s="3">
        <v>1</v>
      </c>
    </row>
    <row r="9" spans="2:31" ht="15.75" customHeight="1">
      <c r="B9" s="15" t="s">
        <v>120</v>
      </c>
      <c r="C9" s="155">
        <v>4</v>
      </c>
      <c r="D9" s="210">
        <f t="shared" si="0"/>
        <v>1</v>
      </c>
      <c r="E9" s="210"/>
      <c r="F9" s="177">
        <v>1</v>
      </c>
      <c r="G9" s="211"/>
      <c r="H9" s="211"/>
      <c r="I9" s="177"/>
      <c r="J9" s="177"/>
      <c r="K9" s="177"/>
      <c r="L9" s="177"/>
      <c r="M9" s="178"/>
      <c r="O9" s="312">
        <f>IF(OR(D9&lt;L9,D9&lt;M9,AND(D9&lt;&gt;0,I91=0),AND(D9=0,I91&lt;&gt;0)),"Er","")</f>
      </c>
      <c r="P9" s="312">
        <f>IF(F9&gt;F8,"Er","")</f>
      </c>
      <c r="Q9" s="312">
        <f>IF(I9&gt;I8,"Er","")</f>
      </c>
      <c r="R9" s="312">
        <f>IF(J9&gt;J8,"Er","")</f>
      </c>
      <c r="S9" s="312">
        <f>IF(OR(L9&gt;D9,L9&gt;L8),"Er","")</f>
      </c>
      <c r="T9" s="312">
        <f>IF(OR(M9&gt;D9,M9&gt;M8),"Er","")</f>
      </c>
      <c r="AD9" s="65" t="s">
        <v>236</v>
      </c>
      <c r="AE9" s="3">
        <v>1</v>
      </c>
    </row>
    <row r="10" spans="2:31" ht="15.75" customHeight="1">
      <c r="B10" s="44" t="s">
        <v>121</v>
      </c>
      <c r="C10" s="155">
        <v>5</v>
      </c>
      <c r="D10" s="210">
        <f t="shared" si="0"/>
        <v>1</v>
      </c>
      <c r="E10" s="210"/>
      <c r="F10" s="177">
        <v>1</v>
      </c>
      <c r="G10" s="211"/>
      <c r="H10" s="211"/>
      <c r="I10" s="177"/>
      <c r="J10" s="177"/>
      <c r="K10" s="177"/>
      <c r="L10" s="177"/>
      <c r="M10" s="178"/>
      <c r="O10" s="312">
        <f>IF(OR(D10&lt;L10,D10&lt;M10,AND(D10&lt;&gt;0,I92=0),AND(D10=0,I92&lt;&gt;0)),"Er","")</f>
      </c>
      <c r="P10" s="312">
        <f>IF(F10&gt;F8,"Er","")</f>
      </c>
      <c r="Q10" s="312">
        <f>IF(I10&gt;I8,"Er","")</f>
      </c>
      <c r="R10" s="312">
        <f>IF(J10&gt;J8,"Er","")</f>
      </c>
      <c r="S10" s="312">
        <f>IF(OR(L10&gt;D10,L10&gt;L8),"Er","")</f>
      </c>
      <c r="T10" s="312">
        <f>IF(OR(M10&gt;D10,M10&gt;M8),"Er","")</f>
      </c>
      <c r="AD10" s="65" t="s">
        <v>237</v>
      </c>
      <c r="AE10" s="3">
        <v>1</v>
      </c>
    </row>
    <row r="11" spans="2:31" ht="15.75" customHeight="1">
      <c r="B11" s="44" t="s">
        <v>122</v>
      </c>
      <c r="C11" s="155">
        <v>6</v>
      </c>
      <c r="D11" s="210">
        <f t="shared" si="0"/>
        <v>1</v>
      </c>
      <c r="E11" s="210"/>
      <c r="F11" s="177">
        <v>1</v>
      </c>
      <c r="G11" s="211"/>
      <c r="H11" s="211"/>
      <c r="I11" s="177"/>
      <c r="J11" s="177"/>
      <c r="K11" s="177"/>
      <c r="L11" s="177"/>
      <c r="M11" s="178"/>
      <c r="O11" s="312">
        <f>IF(OR(D11&lt;L11,D11&lt;M11,AND(D11&lt;&gt;0,I93=0),AND(D11=0,I93&lt;&gt;0)),"Er","")</f>
      </c>
      <c r="P11" s="312">
        <f>IF(F11&gt;F8,"Er","")</f>
      </c>
      <c r="Q11" s="312">
        <f>IF(I11&gt;I8,"Er","")</f>
      </c>
      <c r="R11" s="312">
        <f>IF(J11&gt;J8,"Er","")</f>
      </c>
      <c r="S11" s="312">
        <f>IF(OR(L11&gt;D11,L11&gt;L8),"Er","")</f>
      </c>
      <c r="T11" s="312">
        <f>IF(OR(M11&gt;D11,M11&gt;M8),"Er","")</f>
      </c>
      <c r="AD11" s="65" t="s">
        <v>238</v>
      </c>
      <c r="AE11" s="10">
        <v>1</v>
      </c>
    </row>
    <row r="12" spans="2:31" ht="15.75" customHeight="1">
      <c r="B12" s="44" t="s">
        <v>123</v>
      </c>
      <c r="C12" s="155">
        <v>7</v>
      </c>
      <c r="D12" s="210">
        <f t="shared" si="0"/>
        <v>1</v>
      </c>
      <c r="E12" s="210"/>
      <c r="F12" s="177">
        <v>1</v>
      </c>
      <c r="G12" s="211"/>
      <c r="H12" s="211"/>
      <c r="I12" s="177"/>
      <c r="J12" s="177"/>
      <c r="K12" s="177"/>
      <c r="L12" s="177"/>
      <c r="M12" s="178"/>
      <c r="O12" s="312">
        <f>IF(OR(D12&lt;L12,D12&lt;M12,AND(D12&lt;&gt;0,I94=0),AND(D12=0,I94&lt;&gt;0)),"Er","")</f>
      </c>
      <c r="P12" s="312">
        <f>IF(F12&gt;F8,"Er","")</f>
      </c>
      <c r="Q12" s="312">
        <f>IF(I12&gt;I8,"Er","")</f>
      </c>
      <c r="R12" s="312">
        <f>IF(J12&gt;J8,"Er","")</f>
      </c>
      <c r="S12" s="312">
        <f>IF(OR(L12&gt;D12,L12&gt;L8),"Er","")</f>
      </c>
      <c r="T12" s="312">
        <f>IF(OR(M12&gt;D12,M12&gt;M8),"Er","")</f>
      </c>
      <c r="AD12" s="65" t="s">
        <v>239</v>
      </c>
      <c r="AE12" s="3">
        <v>3</v>
      </c>
    </row>
    <row r="13" spans="2:20" ht="15.75" customHeight="1">
      <c r="B13" s="44" t="s">
        <v>124</v>
      </c>
      <c r="C13" s="155">
        <v>8</v>
      </c>
      <c r="D13" s="210">
        <f t="shared" si="0"/>
        <v>0</v>
      </c>
      <c r="E13" s="210"/>
      <c r="F13" s="177"/>
      <c r="G13" s="211"/>
      <c r="H13" s="211"/>
      <c r="I13" s="177"/>
      <c r="J13" s="177"/>
      <c r="K13" s="177"/>
      <c r="L13" s="177"/>
      <c r="M13" s="178"/>
      <c r="O13" s="312">
        <f>IF(OR(D13&lt;L13,D13&lt;M13,AND(D13&lt;&gt;0,I95=0),AND(D13=0,I95&lt;&gt;0)),"Er","")</f>
      </c>
      <c r="P13" s="312">
        <f>IF(F13&gt;F8,"Er","")</f>
      </c>
      <c r="Q13" s="312">
        <f>IF(I13&gt;I8,"Er","")</f>
      </c>
      <c r="R13" s="312">
        <f>IF(J13&gt;J8,"Er","")</f>
      </c>
      <c r="S13" s="312">
        <f>IF(OR(L13&gt;D13,L13&gt;L8),"Er","")</f>
      </c>
      <c r="T13" s="312">
        <f>IF(OR(M13&gt;D13,M13&gt;M8),"Er","")</f>
      </c>
    </row>
    <row r="14" spans="2:20" ht="15.75" customHeight="1">
      <c r="B14" s="44" t="s">
        <v>329</v>
      </c>
      <c r="C14" s="408">
        <v>9</v>
      </c>
      <c r="D14" s="210">
        <f t="shared" si="0"/>
        <v>0</v>
      </c>
      <c r="E14" s="409"/>
      <c r="F14" s="193"/>
      <c r="G14" s="410"/>
      <c r="H14" s="410"/>
      <c r="I14" s="193"/>
      <c r="J14" s="193"/>
      <c r="K14" s="193"/>
      <c r="L14" s="193"/>
      <c r="M14" s="194"/>
      <c r="O14" s="312"/>
      <c r="P14" s="312">
        <f>IF(F14&gt;F8,"Er","")</f>
      </c>
      <c r="Q14" s="312">
        <f>IF(I14&gt;I8,"Er","")</f>
      </c>
      <c r="R14" s="312">
        <f>IF(J14&gt;J8,"Er","")</f>
      </c>
      <c r="S14" s="312">
        <f>IF(OR(L14&gt;D14,L14&gt;L8),"Er","")</f>
      </c>
      <c r="T14" s="312">
        <f>IF(OR(M14&gt;D14,M14&gt;M8),"Er","")</f>
      </c>
    </row>
    <row r="15" spans="2:20" ht="15.75" customHeight="1">
      <c r="B15" s="44" t="s">
        <v>330</v>
      </c>
      <c r="C15" s="408">
        <v>10</v>
      </c>
      <c r="D15" s="210">
        <f t="shared" si="0"/>
        <v>1</v>
      </c>
      <c r="E15" s="409"/>
      <c r="F15" s="193">
        <v>1</v>
      </c>
      <c r="G15" s="410"/>
      <c r="H15" s="410"/>
      <c r="I15" s="193"/>
      <c r="J15" s="193"/>
      <c r="K15" s="193"/>
      <c r="L15" s="193"/>
      <c r="M15" s="194"/>
      <c r="O15" s="312"/>
      <c r="P15" s="312">
        <f>IF(F15&gt;F8,"Er","")</f>
      </c>
      <c r="Q15" s="312">
        <f>IF(I15&gt;I8,"Er","")</f>
      </c>
      <c r="R15" s="312">
        <f>IF(J15&gt;J8,"Er","")</f>
      </c>
      <c r="S15" s="312">
        <f>IF(OR(L15&gt;D15,L15&gt;L8),"Er","")</f>
      </c>
      <c r="T15" s="312">
        <f>IF(OR(M15&gt;D15,M15&gt;M8),"Er","")</f>
      </c>
    </row>
    <row r="16" spans="2:31" ht="15.75" customHeight="1">
      <c r="B16" s="14" t="s">
        <v>30</v>
      </c>
      <c r="C16" s="156">
        <v>3</v>
      </c>
      <c r="D16" s="212">
        <f t="shared" si="0"/>
        <v>0</v>
      </c>
      <c r="E16" s="212"/>
      <c r="F16" s="183"/>
      <c r="G16" s="213"/>
      <c r="H16" s="213"/>
      <c r="I16" s="183"/>
      <c r="J16" s="183"/>
      <c r="K16" s="183"/>
      <c r="L16" s="183"/>
      <c r="M16" s="184"/>
      <c r="O16" s="312">
        <f>IF(OR(D16&lt;L16,D16&lt;M16),"Er","")</f>
      </c>
      <c r="P16" s="312"/>
      <c r="Q16" s="312"/>
      <c r="R16" s="312"/>
      <c r="S16" s="312">
        <f>IF(L16&gt;D16,"Er","")</f>
      </c>
      <c r="T16" s="312">
        <f>IF(M16&gt;D16,"Er","")</f>
      </c>
      <c r="AD16" s="65" t="s">
        <v>153</v>
      </c>
      <c r="AE16" s="3" t="b">
        <v>0</v>
      </c>
    </row>
    <row r="17" spans="2:31" ht="15.75" customHeight="1">
      <c r="B17" s="57" t="s">
        <v>187</v>
      </c>
      <c r="C17" s="157"/>
      <c r="D17" s="173">
        <f>SUM(L5:M5)</f>
        <v>0</v>
      </c>
      <c r="E17" s="206"/>
      <c r="F17" s="214" t="s">
        <v>184</v>
      </c>
      <c r="G17" s="214"/>
      <c r="H17" s="214"/>
      <c r="I17" s="214" t="s">
        <v>184</v>
      </c>
      <c r="J17" s="214" t="s">
        <v>184</v>
      </c>
      <c r="K17" s="214"/>
      <c r="L17" s="215">
        <f>SUM(L19:L21)</f>
        <v>0</v>
      </c>
      <c r="M17" s="216">
        <f>SUM(M19:M21)</f>
        <v>0</v>
      </c>
      <c r="O17" s="312"/>
      <c r="P17" s="312"/>
      <c r="Q17" s="312"/>
      <c r="R17" s="312"/>
      <c r="S17" s="312">
        <f>IF(L17&lt;&gt;L5,"Er","")</f>
      </c>
      <c r="T17" s="312">
        <f>IF(M17&lt;&gt;M5,"Er","")</f>
      </c>
      <c r="AD17" s="65" t="s">
        <v>240</v>
      </c>
      <c r="AE17" s="3" t="b">
        <v>0</v>
      </c>
    </row>
    <row r="18" spans="2:31" ht="15.75" customHeight="1" hidden="1">
      <c r="B18" s="137"/>
      <c r="C18" s="159" t="s">
        <v>243</v>
      </c>
      <c r="D18" s="173">
        <v>3</v>
      </c>
      <c r="E18" s="206"/>
      <c r="F18" s="217">
        <v>1</v>
      </c>
      <c r="G18" s="218"/>
      <c r="H18" s="218"/>
      <c r="I18" s="217">
        <v>2</v>
      </c>
      <c r="J18" s="217">
        <v>3</v>
      </c>
      <c r="K18" s="217">
        <v>-99</v>
      </c>
      <c r="L18" s="170">
        <v>1</v>
      </c>
      <c r="M18" s="199">
        <v>2</v>
      </c>
      <c r="O18" s="312"/>
      <c r="P18" s="312"/>
      <c r="Q18" s="312"/>
      <c r="R18" s="312"/>
      <c r="S18" s="312"/>
      <c r="T18" s="312"/>
      <c r="AD18" s="65"/>
      <c r="AE18" s="3"/>
    </row>
    <row r="19" spans="2:31" ht="15.75" customHeight="1">
      <c r="B19" s="38" t="s">
        <v>82</v>
      </c>
      <c r="C19" s="154">
        <v>1</v>
      </c>
      <c r="D19" s="207">
        <f>SUM(L19:M19)</f>
        <v>0</v>
      </c>
      <c r="E19" s="208"/>
      <c r="F19" s="219" t="s">
        <v>184</v>
      </c>
      <c r="G19" s="219"/>
      <c r="H19" s="219"/>
      <c r="I19" s="219" t="s">
        <v>184</v>
      </c>
      <c r="J19" s="219" t="s">
        <v>184</v>
      </c>
      <c r="K19" s="219"/>
      <c r="L19" s="174"/>
      <c r="M19" s="175"/>
      <c r="O19" s="312"/>
      <c r="P19" s="312"/>
      <c r="Q19" s="312"/>
      <c r="R19" s="312"/>
      <c r="S19" s="312">
        <f>IF(L19&gt;F5,"Er","")</f>
      </c>
      <c r="T19" s="312">
        <f>IF(M19&gt;F5,"Er","")</f>
      </c>
      <c r="AD19" s="65" t="s">
        <v>241</v>
      </c>
      <c r="AE19" s="3" t="b">
        <v>0</v>
      </c>
    </row>
    <row r="20" spans="2:20" ht="15.75" customHeight="1">
      <c r="B20" s="13" t="s">
        <v>41</v>
      </c>
      <c r="C20" s="160">
        <v>2</v>
      </c>
      <c r="D20" s="210">
        <f>SUM(L20:M20)</f>
        <v>0</v>
      </c>
      <c r="E20" s="210"/>
      <c r="F20" s="220" t="s">
        <v>184</v>
      </c>
      <c r="G20" s="220"/>
      <c r="H20" s="220"/>
      <c r="I20" s="220" t="s">
        <v>184</v>
      </c>
      <c r="J20" s="220" t="s">
        <v>184</v>
      </c>
      <c r="K20" s="220"/>
      <c r="L20" s="177"/>
      <c r="M20" s="178"/>
      <c r="O20" s="312"/>
      <c r="P20" s="312"/>
      <c r="Q20" s="312"/>
      <c r="R20" s="312"/>
      <c r="S20" s="312">
        <f>IF(L20&gt;I5,"Er","")</f>
      </c>
      <c r="T20" s="312">
        <f>IF(M20&gt;I5,"Er","")</f>
      </c>
    </row>
    <row r="21" spans="2:20" ht="15.75" customHeight="1" thickBot="1">
      <c r="B21" s="19" t="s">
        <v>42</v>
      </c>
      <c r="C21" s="161">
        <v>3</v>
      </c>
      <c r="D21" s="221">
        <f>SUM(L21:M21)</f>
        <v>0</v>
      </c>
      <c r="E21" s="221"/>
      <c r="F21" s="222" t="s">
        <v>184</v>
      </c>
      <c r="G21" s="222"/>
      <c r="H21" s="222"/>
      <c r="I21" s="222" t="s">
        <v>184</v>
      </c>
      <c r="J21" s="222" t="s">
        <v>184</v>
      </c>
      <c r="K21" s="222"/>
      <c r="L21" s="223"/>
      <c r="M21" s="224"/>
      <c r="O21" s="312"/>
      <c r="P21" s="312"/>
      <c r="Q21" s="312"/>
      <c r="R21" s="312"/>
      <c r="S21" s="312">
        <f>IF(L21&gt;J5,"Er","")</f>
      </c>
      <c r="T21" s="312">
        <f>IF(M21&gt;J5,"Er","")</f>
      </c>
    </row>
    <row r="22" spans="2:3" ht="7.5" customHeight="1" thickBot="1">
      <c r="B22" s="11"/>
      <c r="C22" s="11"/>
    </row>
    <row r="23" spans="2:13" ht="15.75" customHeight="1">
      <c r="B23" s="597" t="s">
        <v>31</v>
      </c>
      <c r="C23" s="112"/>
      <c r="D23" s="688" t="s">
        <v>20</v>
      </c>
      <c r="E23" s="689"/>
      <c r="F23" s="690"/>
      <c r="G23" s="112"/>
      <c r="H23" s="112"/>
      <c r="I23" s="698" t="s">
        <v>21</v>
      </c>
      <c r="J23" s="699"/>
      <c r="K23" s="699"/>
      <c r="L23" s="699"/>
      <c r="M23" s="700"/>
    </row>
    <row r="24" spans="2:13" ht="15.75" customHeight="1">
      <c r="B24" s="598"/>
      <c r="C24" s="113"/>
      <c r="D24" s="691"/>
      <c r="E24" s="692"/>
      <c r="F24" s="693"/>
      <c r="G24" s="113"/>
      <c r="H24" s="113"/>
      <c r="I24" s="694" t="s">
        <v>25</v>
      </c>
      <c r="J24" s="697"/>
      <c r="K24" s="121"/>
      <c r="L24" s="694" t="s">
        <v>26</v>
      </c>
      <c r="M24" s="695"/>
    </row>
    <row r="25" spans="2:13" ht="15.75" customHeight="1" hidden="1">
      <c r="B25" s="138"/>
      <c r="C25" s="122"/>
      <c r="D25" s="694">
        <v>3</v>
      </c>
      <c r="E25" s="696"/>
      <c r="F25" s="697"/>
      <c r="G25" s="122"/>
      <c r="H25" s="122"/>
      <c r="I25" s="694">
        <v>1</v>
      </c>
      <c r="J25" s="697"/>
      <c r="K25" s="139"/>
      <c r="L25" s="694">
        <v>2</v>
      </c>
      <c r="M25" s="695"/>
    </row>
    <row r="26" spans="2:17" ht="15.75" customHeight="1" thickBot="1">
      <c r="B26" s="20" t="s">
        <v>32</v>
      </c>
      <c r="C26" s="115"/>
      <c r="D26" s="701"/>
      <c r="E26" s="706"/>
      <c r="F26" s="707"/>
      <c r="G26" s="144"/>
      <c r="H26" s="144"/>
      <c r="I26" s="701"/>
      <c r="J26" s="707"/>
      <c r="K26" s="118"/>
      <c r="L26" s="701"/>
      <c r="M26" s="702"/>
      <c r="O26" s="312">
        <f>IF(SUM(I26,L26)&gt;D26,"Er","")</f>
      </c>
      <c r="P26" s="312">
        <f>IF(I26&gt;D26,"Er","")</f>
      </c>
      <c r="Q26" s="312">
        <f>IF(L26&gt;D26,"Er","")</f>
      </c>
    </row>
    <row r="27" ht="7.5" customHeight="1" thickBot="1"/>
    <row r="28" spans="2:13" ht="15.75" customHeight="1">
      <c r="B28" s="732" t="s">
        <v>33</v>
      </c>
      <c r="C28" s="71"/>
      <c r="D28" s="712" t="s">
        <v>20</v>
      </c>
      <c r="E28" s="119"/>
      <c r="F28" s="703" t="s">
        <v>4</v>
      </c>
      <c r="G28" s="704"/>
      <c r="H28" s="704"/>
      <c r="I28" s="704"/>
      <c r="J28" s="705"/>
      <c r="K28" s="108"/>
      <c r="L28" s="628" t="s">
        <v>21</v>
      </c>
      <c r="M28" s="629"/>
    </row>
    <row r="29" spans="2:13" ht="15.75" customHeight="1">
      <c r="B29" s="733"/>
      <c r="C29" s="72"/>
      <c r="D29" s="713"/>
      <c r="E29" s="109"/>
      <c r="F29" s="12" t="s">
        <v>22</v>
      </c>
      <c r="G29" s="12"/>
      <c r="H29" s="12"/>
      <c r="I29" s="12" t="s">
        <v>23</v>
      </c>
      <c r="J29" s="12" t="s">
        <v>24</v>
      </c>
      <c r="K29" s="12"/>
      <c r="L29" s="12" t="s">
        <v>25</v>
      </c>
      <c r="M29" s="17" t="s">
        <v>26</v>
      </c>
    </row>
    <row r="30" spans="2:20" ht="15.75" customHeight="1">
      <c r="B30" s="18" t="s">
        <v>34</v>
      </c>
      <c r="C30" s="106"/>
      <c r="D30" s="170">
        <f>SUM(D32:D37)</f>
        <v>6</v>
      </c>
      <c r="E30" s="170"/>
      <c r="F30" s="170">
        <f>SUM(F32:F37)</f>
        <v>6</v>
      </c>
      <c r="G30" s="205"/>
      <c r="H30" s="205"/>
      <c r="I30" s="170">
        <f>SUM(I32:I37)</f>
        <v>0</v>
      </c>
      <c r="J30" s="170">
        <f>SUM(J32:J37)</f>
        <v>0</v>
      </c>
      <c r="K30" s="170"/>
      <c r="L30" s="170">
        <f>SUM(L32:L37)</f>
        <v>0</v>
      </c>
      <c r="M30" s="199">
        <f>SUM(M32:M37)</f>
        <v>0</v>
      </c>
      <c r="O30" s="345">
        <f aca="true" t="shared" si="1" ref="O30:O37">IF(D30&lt;L30+M30,"Er","")</f>
      </c>
      <c r="P30" s="345"/>
      <c r="Q30" s="345"/>
      <c r="R30" s="345"/>
      <c r="S30" s="345">
        <f aca="true" t="shared" si="2" ref="S30:S37">IF(L30&gt;D30,"Er","")</f>
      </c>
      <c r="T30" s="345">
        <f aca="true" t="shared" si="3" ref="T30:T37">IF(M30&gt;D30,"Er","")</f>
      </c>
    </row>
    <row r="31" spans="2:20" ht="15.75" customHeight="1" hidden="1">
      <c r="B31" s="136"/>
      <c r="C31" s="158" t="s">
        <v>266</v>
      </c>
      <c r="D31" s="206">
        <v>3</v>
      </c>
      <c r="E31" s="206"/>
      <c r="F31" s="206">
        <v>1</v>
      </c>
      <c r="G31" s="225"/>
      <c r="H31" s="225"/>
      <c r="I31" s="206">
        <v>2</v>
      </c>
      <c r="J31" s="206">
        <v>3</v>
      </c>
      <c r="K31" s="206">
        <v>-99</v>
      </c>
      <c r="L31" s="206">
        <v>1</v>
      </c>
      <c r="M31" s="226">
        <v>2</v>
      </c>
      <c r="O31" s="345">
        <f t="shared" si="1"/>
      </c>
      <c r="P31" s="345"/>
      <c r="Q31" s="345"/>
      <c r="R31" s="345"/>
      <c r="S31" s="345">
        <f t="shared" si="2"/>
      </c>
      <c r="T31" s="345">
        <f t="shared" si="3"/>
      </c>
    </row>
    <row r="32" spans="2:20" ht="15.75" customHeight="1">
      <c r="B32" s="38" t="s">
        <v>268</v>
      </c>
      <c r="C32" s="162">
        <v>1</v>
      </c>
      <c r="D32" s="210">
        <f aca="true" t="shared" si="4" ref="D32:D37">SUM(F32:J32)</f>
        <v>1</v>
      </c>
      <c r="E32" s="210"/>
      <c r="F32" s="177">
        <v>1</v>
      </c>
      <c r="G32" s="211"/>
      <c r="H32" s="211"/>
      <c r="I32" s="177"/>
      <c r="J32" s="177"/>
      <c r="K32" s="177"/>
      <c r="L32" s="177"/>
      <c r="M32" s="178"/>
      <c r="O32" s="345">
        <f t="shared" si="1"/>
      </c>
      <c r="P32" s="345"/>
      <c r="Q32" s="345"/>
      <c r="R32" s="345"/>
      <c r="S32" s="345">
        <f t="shared" si="2"/>
      </c>
      <c r="T32" s="345">
        <f t="shared" si="3"/>
      </c>
    </row>
    <row r="33" spans="2:20" ht="15.75" customHeight="1">
      <c r="B33" s="13" t="s">
        <v>129</v>
      </c>
      <c r="C33" s="160">
        <v>2</v>
      </c>
      <c r="D33" s="210">
        <f t="shared" si="4"/>
        <v>1</v>
      </c>
      <c r="E33" s="210"/>
      <c r="F33" s="177">
        <v>1</v>
      </c>
      <c r="G33" s="211"/>
      <c r="H33" s="211"/>
      <c r="I33" s="177"/>
      <c r="J33" s="177"/>
      <c r="K33" s="177"/>
      <c r="L33" s="177"/>
      <c r="M33" s="178"/>
      <c r="O33" s="345">
        <f t="shared" si="1"/>
      </c>
      <c r="P33" s="345"/>
      <c r="Q33" s="345"/>
      <c r="R33" s="345"/>
      <c r="S33" s="345">
        <f t="shared" si="2"/>
      </c>
      <c r="T33" s="345">
        <f t="shared" si="3"/>
      </c>
    </row>
    <row r="34" spans="2:20" ht="15.75" customHeight="1">
      <c r="B34" s="13" t="s">
        <v>130</v>
      </c>
      <c r="C34" s="160">
        <v>3</v>
      </c>
      <c r="D34" s="210">
        <f t="shared" si="4"/>
        <v>1</v>
      </c>
      <c r="E34" s="210"/>
      <c r="F34" s="177">
        <v>1</v>
      </c>
      <c r="G34" s="211"/>
      <c r="H34" s="211"/>
      <c r="I34" s="177"/>
      <c r="J34" s="177"/>
      <c r="K34" s="177"/>
      <c r="L34" s="177"/>
      <c r="M34" s="178"/>
      <c r="O34" s="345">
        <f t="shared" si="1"/>
      </c>
      <c r="P34" s="345"/>
      <c r="Q34" s="345"/>
      <c r="R34" s="345"/>
      <c r="S34" s="345">
        <f t="shared" si="2"/>
      </c>
      <c r="T34" s="345">
        <f t="shared" si="3"/>
      </c>
    </row>
    <row r="35" spans="2:20" ht="15.75" customHeight="1">
      <c r="B35" s="13" t="s">
        <v>131</v>
      </c>
      <c r="C35" s="160">
        <v>4</v>
      </c>
      <c r="D35" s="210">
        <f t="shared" si="4"/>
        <v>1</v>
      </c>
      <c r="E35" s="210"/>
      <c r="F35" s="177">
        <v>1</v>
      </c>
      <c r="G35" s="211"/>
      <c r="H35" s="211"/>
      <c r="I35" s="177"/>
      <c r="J35" s="177"/>
      <c r="K35" s="177"/>
      <c r="L35" s="177"/>
      <c r="M35" s="178"/>
      <c r="O35" s="345">
        <f t="shared" si="1"/>
      </c>
      <c r="P35" s="345"/>
      <c r="Q35" s="345"/>
      <c r="R35" s="345"/>
      <c r="S35" s="345">
        <f t="shared" si="2"/>
      </c>
      <c r="T35" s="345">
        <f t="shared" si="3"/>
      </c>
    </row>
    <row r="36" spans="2:20" ht="15.75" customHeight="1">
      <c r="B36" s="13" t="s">
        <v>132</v>
      </c>
      <c r="C36" s="160">
        <v>5</v>
      </c>
      <c r="D36" s="210">
        <f t="shared" si="4"/>
        <v>1</v>
      </c>
      <c r="E36" s="210"/>
      <c r="F36" s="177">
        <v>1</v>
      </c>
      <c r="G36" s="211"/>
      <c r="H36" s="211"/>
      <c r="I36" s="177"/>
      <c r="J36" s="177"/>
      <c r="K36" s="177"/>
      <c r="L36" s="177"/>
      <c r="M36" s="178"/>
      <c r="O36" s="345">
        <f t="shared" si="1"/>
      </c>
      <c r="P36" s="345"/>
      <c r="Q36" s="345"/>
      <c r="R36" s="345"/>
      <c r="S36" s="345">
        <f t="shared" si="2"/>
      </c>
      <c r="T36" s="345">
        <f t="shared" si="3"/>
      </c>
    </row>
    <row r="37" spans="2:31" ht="15.75" customHeight="1" thickBot="1">
      <c r="B37" s="19" t="s">
        <v>30</v>
      </c>
      <c r="C37" s="161">
        <v>6</v>
      </c>
      <c r="D37" s="221">
        <f t="shared" si="4"/>
        <v>1</v>
      </c>
      <c r="E37" s="221"/>
      <c r="F37" s="223">
        <v>1</v>
      </c>
      <c r="G37" s="227"/>
      <c r="H37" s="227"/>
      <c r="I37" s="223"/>
      <c r="J37" s="223"/>
      <c r="K37" s="223"/>
      <c r="L37" s="223"/>
      <c r="M37" s="224"/>
      <c r="O37" s="345">
        <f t="shared" si="1"/>
      </c>
      <c r="P37" s="345"/>
      <c r="Q37" s="345"/>
      <c r="R37" s="345"/>
      <c r="S37" s="345">
        <f t="shared" si="2"/>
      </c>
      <c r="T37" s="345">
        <f t="shared" si="3"/>
      </c>
      <c r="AE37" s="1">
        <v>0</v>
      </c>
    </row>
    <row r="38" spans="2:20" ht="9" customHeight="1" thickBot="1">
      <c r="B38" s="411"/>
      <c r="C38" s="412"/>
      <c r="G38" s="1"/>
      <c r="H38" s="1"/>
      <c r="O38" s="313"/>
      <c r="P38" s="313"/>
      <c r="Q38" s="313"/>
      <c r="R38" s="313"/>
      <c r="S38" s="313"/>
      <c r="T38" s="313"/>
    </row>
    <row r="39" spans="2:20" s="318" customFormat="1" ht="15.75">
      <c r="B39" s="714" t="s">
        <v>331</v>
      </c>
      <c r="C39" s="413"/>
      <c r="D39" s="716" t="s">
        <v>20</v>
      </c>
      <c r="E39" s="414"/>
      <c r="F39" s="718" t="s">
        <v>4</v>
      </c>
      <c r="G39" s="719"/>
      <c r="H39" s="719"/>
      <c r="I39" s="719"/>
      <c r="J39" s="720"/>
      <c r="K39" s="415"/>
      <c r="L39" s="675" t="s">
        <v>21</v>
      </c>
      <c r="M39" s="676"/>
      <c r="N39" s="324"/>
      <c r="O39" s="372"/>
      <c r="P39" s="372"/>
      <c r="Q39" s="372"/>
      <c r="R39" s="372"/>
      <c r="S39" s="372"/>
      <c r="T39" s="372"/>
    </row>
    <row r="40" spans="2:31" s="318" customFormat="1" ht="15.75">
      <c r="B40" s="715"/>
      <c r="C40" s="416"/>
      <c r="D40" s="717"/>
      <c r="E40" s="417"/>
      <c r="F40" s="418" t="s">
        <v>22</v>
      </c>
      <c r="G40" s="418"/>
      <c r="H40" s="418"/>
      <c r="I40" s="418" t="s">
        <v>23</v>
      </c>
      <c r="J40" s="418" t="s">
        <v>24</v>
      </c>
      <c r="K40" s="418"/>
      <c r="L40" s="418" t="s">
        <v>25</v>
      </c>
      <c r="M40" s="419" t="s">
        <v>26</v>
      </c>
      <c r="N40" s="324"/>
      <c r="O40" s="372"/>
      <c r="P40" s="372"/>
      <c r="Q40" s="372"/>
      <c r="R40" s="372"/>
      <c r="S40" s="372"/>
      <c r="T40" s="372"/>
      <c r="AE40" s="318">
        <v>0</v>
      </c>
    </row>
    <row r="41" spans="2:20" s="318" customFormat="1" ht="15.75">
      <c r="B41" s="420" t="s">
        <v>174</v>
      </c>
      <c r="C41" s="421"/>
      <c r="D41" s="170">
        <f>SUM(D43:D46)</f>
        <v>4</v>
      </c>
      <c r="E41" s="179"/>
      <c r="F41" s="179">
        <f>SUM(F43:F46)</f>
        <v>4</v>
      </c>
      <c r="G41" s="179"/>
      <c r="H41" s="179"/>
      <c r="I41" s="179">
        <f>SUM(I43:I46)</f>
        <v>0</v>
      </c>
      <c r="J41" s="179">
        <f>SUM(J43:J46)</f>
        <v>0</v>
      </c>
      <c r="K41" s="179"/>
      <c r="L41" s="179">
        <f>SUM(L43:L46)</f>
        <v>0</v>
      </c>
      <c r="M41" s="229">
        <f>SUM(M43:M46)</f>
        <v>0</v>
      </c>
      <c r="N41" s="324"/>
      <c r="O41" s="345">
        <f aca="true" t="shared" si="5" ref="O41:O46">IF(D41&lt;L41+M41,"Er","")</f>
      </c>
      <c r="P41" s="345"/>
      <c r="Q41" s="345"/>
      <c r="R41" s="345"/>
      <c r="S41" s="345">
        <f aca="true" t="shared" si="6" ref="S41:S46">IF(L41&gt;D41,"Er","")</f>
      </c>
      <c r="T41" s="345">
        <f aca="true" t="shared" si="7" ref="T41:T46">IF(M41&gt;D41,"Er","")</f>
      </c>
    </row>
    <row r="42" spans="2:31" s="318" customFormat="1" ht="15.75" hidden="1">
      <c r="B42" s="422"/>
      <c r="C42" s="423" t="s">
        <v>266</v>
      </c>
      <c r="D42" s="179">
        <v>3</v>
      </c>
      <c r="E42" s="179"/>
      <c r="F42" s="179">
        <v>1</v>
      </c>
      <c r="G42" s="179"/>
      <c r="H42" s="179"/>
      <c r="I42" s="179">
        <v>2</v>
      </c>
      <c r="J42" s="179">
        <v>3</v>
      </c>
      <c r="K42" s="179">
        <v>-99</v>
      </c>
      <c r="L42" s="179">
        <v>1</v>
      </c>
      <c r="M42" s="179">
        <v>2</v>
      </c>
      <c r="N42" s="324"/>
      <c r="O42" s="345">
        <f t="shared" si="5"/>
      </c>
      <c r="P42" s="345"/>
      <c r="Q42" s="345"/>
      <c r="R42" s="345"/>
      <c r="S42" s="345">
        <f t="shared" si="6"/>
      </c>
      <c r="T42" s="345">
        <f t="shared" si="7"/>
      </c>
      <c r="AD42" s="424"/>
      <c r="AE42" s="424"/>
    </row>
    <row r="43" spans="2:20" s="318" customFormat="1" ht="15.75">
      <c r="B43" s="425" t="s">
        <v>332</v>
      </c>
      <c r="C43" s="426">
        <v>6</v>
      </c>
      <c r="D43" s="210">
        <f>SUM(F43,I43,J43)</f>
        <v>1</v>
      </c>
      <c r="E43" s="207"/>
      <c r="F43" s="180">
        <v>1</v>
      </c>
      <c r="G43" s="180"/>
      <c r="H43" s="180"/>
      <c r="I43" s="180"/>
      <c r="J43" s="180"/>
      <c r="K43" s="180"/>
      <c r="L43" s="180"/>
      <c r="M43" s="181"/>
      <c r="N43" s="324"/>
      <c r="O43" s="345">
        <f t="shared" si="5"/>
      </c>
      <c r="P43" s="345"/>
      <c r="Q43" s="345"/>
      <c r="R43" s="345"/>
      <c r="S43" s="345">
        <f t="shared" si="6"/>
      </c>
      <c r="T43" s="345">
        <f t="shared" si="7"/>
      </c>
    </row>
    <row r="44" spans="2:20" s="318" customFormat="1" ht="15.75">
      <c r="B44" s="427" t="s">
        <v>333</v>
      </c>
      <c r="C44" s="431">
        <v>7</v>
      </c>
      <c r="D44" s="210">
        <f>SUM(F44,I44,J44)</f>
        <v>1</v>
      </c>
      <c r="E44" s="208"/>
      <c r="F44" s="174">
        <v>1</v>
      </c>
      <c r="G44" s="174"/>
      <c r="H44" s="174"/>
      <c r="I44" s="174"/>
      <c r="J44" s="174"/>
      <c r="K44" s="174"/>
      <c r="L44" s="174"/>
      <c r="M44" s="175"/>
      <c r="N44" s="324"/>
      <c r="O44" s="345">
        <f t="shared" si="5"/>
      </c>
      <c r="P44" s="345"/>
      <c r="Q44" s="345"/>
      <c r="R44" s="345"/>
      <c r="S44" s="345">
        <f t="shared" si="6"/>
      </c>
      <c r="T44" s="345">
        <f t="shared" si="7"/>
      </c>
    </row>
    <row r="45" spans="2:20" s="318" customFormat="1" ht="15.75">
      <c r="B45" s="427" t="s">
        <v>334</v>
      </c>
      <c r="C45" s="428">
        <v>8</v>
      </c>
      <c r="D45" s="210">
        <f>SUM(F45,I45,J45)</f>
        <v>1</v>
      </c>
      <c r="E45" s="210"/>
      <c r="F45" s="177">
        <v>1</v>
      </c>
      <c r="G45" s="177"/>
      <c r="H45" s="177"/>
      <c r="I45" s="177"/>
      <c r="J45" s="177"/>
      <c r="K45" s="177"/>
      <c r="L45" s="177"/>
      <c r="M45" s="178"/>
      <c r="N45" s="324"/>
      <c r="O45" s="345">
        <f t="shared" si="5"/>
      </c>
      <c r="P45" s="345"/>
      <c r="Q45" s="345"/>
      <c r="R45" s="345"/>
      <c r="S45" s="345">
        <f t="shared" si="6"/>
      </c>
      <c r="T45" s="345">
        <f t="shared" si="7"/>
      </c>
    </row>
    <row r="46" spans="2:20" s="318" customFormat="1" ht="16.5" thickBot="1">
      <c r="B46" s="429" t="s">
        <v>335</v>
      </c>
      <c r="C46" s="430">
        <v>9</v>
      </c>
      <c r="D46" s="221">
        <f>SUM(F46,I46,J46)</f>
        <v>1</v>
      </c>
      <c r="E46" s="221"/>
      <c r="F46" s="223">
        <v>1</v>
      </c>
      <c r="G46" s="223"/>
      <c r="H46" s="223"/>
      <c r="I46" s="223"/>
      <c r="J46" s="223"/>
      <c r="K46" s="223"/>
      <c r="L46" s="223"/>
      <c r="M46" s="224"/>
      <c r="N46" s="324"/>
      <c r="O46" s="345">
        <f t="shared" si="5"/>
      </c>
      <c r="P46" s="345"/>
      <c r="Q46" s="345"/>
      <c r="R46" s="345"/>
      <c r="S46" s="345">
        <f t="shared" si="6"/>
      </c>
      <c r="T46" s="345">
        <f t="shared" si="7"/>
      </c>
    </row>
    <row r="47" ht="7.5" customHeight="1" thickBot="1"/>
    <row r="48" spans="2:14" ht="15.75">
      <c r="B48" s="710" t="s">
        <v>336</v>
      </c>
      <c r="C48" s="116"/>
      <c r="D48" s="708" t="s">
        <v>20</v>
      </c>
      <c r="E48" s="120"/>
      <c r="F48" s="703" t="s">
        <v>4</v>
      </c>
      <c r="G48" s="704"/>
      <c r="H48" s="704"/>
      <c r="I48" s="704"/>
      <c r="J48" s="705"/>
      <c r="K48" s="108"/>
      <c r="L48" s="628" t="s">
        <v>21</v>
      </c>
      <c r="M48" s="629"/>
      <c r="N48" s="2"/>
    </row>
    <row r="49" spans="2:14" ht="15.75">
      <c r="B49" s="711"/>
      <c r="C49" s="117"/>
      <c r="D49" s="709"/>
      <c r="E49" s="111"/>
      <c r="F49" s="12" t="s">
        <v>22</v>
      </c>
      <c r="G49" s="12"/>
      <c r="H49" s="12"/>
      <c r="I49" s="12" t="s">
        <v>23</v>
      </c>
      <c r="J49" s="12" t="s">
        <v>24</v>
      </c>
      <c r="K49" s="12"/>
      <c r="L49" s="12" t="s">
        <v>25</v>
      </c>
      <c r="M49" s="17" t="s">
        <v>26</v>
      </c>
      <c r="N49" s="2"/>
    </row>
    <row r="50" spans="2:20" ht="15.75">
      <c r="B50" s="18" t="s">
        <v>174</v>
      </c>
      <c r="C50" s="114"/>
      <c r="D50" s="179">
        <f>SUM(D52:D55)</f>
        <v>1</v>
      </c>
      <c r="E50" s="179"/>
      <c r="F50" s="179">
        <f>SUM(F52:F55)</f>
        <v>1</v>
      </c>
      <c r="G50" s="228"/>
      <c r="H50" s="228"/>
      <c r="I50" s="179">
        <f>SUM(I52:I55)</f>
        <v>0</v>
      </c>
      <c r="J50" s="179">
        <f>SUM(J52:J55)</f>
        <v>0</v>
      </c>
      <c r="K50" s="179"/>
      <c r="L50" s="179">
        <f>SUM(L52:L55)</f>
        <v>0</v>
      </c>
      <c r="M50" s="229">
        <f>SUM(M52:M55)</f>
        <v>0</v>
      </c>
      <c r="N50" s="2"/>
      <c r="O50" s="345">
        <f aca="true" t="shared" si="8" ref="O50:O55">IF(D50&lt;L50+M50,"Er","")</f>
      </c>
      <c r="P50" s="345"/>
      <c r="Q50" s="345"/>
      <c r="R50" s="345"/>
      <c r="S50" s="345">
        <f aca="true" t="shared" si="9" ref="S50:S55">IF(L50&gt;D50,"Er","")</f>
      </c>
      <c r="T50" s="345">
        <f aca="true" t="shared" si="10" ref="T50:T55">IF(M50&gt;D50,"Er","")</f>
      </c>
    </row>
    <row r="51" spans="2:20" ht="15.75" hidden="1">
      <c r="B51" s="136"/>
      <c r="C51" s="158" t="s">
        <v>266</v>
      </c>
      <c r="D51" s="179">
        <v>3</v>
      </c>
      <c r="E51" s="179"/>
      <c r="F51" s="179">
        <v>1</v>
      </c>
      <c r="G51" s="228"/>
      <c r="H51" s="228"/>
      <c r="I51" s="179">
        <v>2</v>
      </c>
      <c r="J51" s="179">
        <v>3</v>
      </c>
      <c r="K51" s="179">
        <v>-99</v>
      </c>
      <c r="L51" s="179">
        <v>1</v>
      </c>
      <c r="M51" s="229">
        <v>2</v>
      </c>
      <c r="N51" s="2"/>
      <c r="O51" s="345">
        <f t="shared" si="8"/>
      </c>
      <c r="P51" s="345"/>
      <c r="Q51" s="345"/>
      <c r="R51" s="345"/>
      <c r="S51" s="345">
        <f t="shared" si="9"/>
      </c>
      <c r="T51" s="345">
        <f t="shared" si="10"/>
      </c>
    </row>
    <row r="52" spans="2:20" ht="15.75">
      <c r="B52" s="38" t="s">
        <v>269</v>
      </c>
      <c r="C52" s="154">
        <v>1</v>
      </c>
      <c r="D52" s="207">
        <f>SUM(F52:J52)</f>
        <v>1</v>
      </c>
      <c r="E52" s="207"/>
      <c r="F52" s="180">
        <v>1</v>
      </c>
      <c r="G52" s="230"/>
      <c r="H52" s="230"/>
      <c r="I52" s="180"/>
      <c r="J52" s="180"/>
      <c r="K52" s="180"/>
      <c r="L52" s="180"/>
      <c r="M52" s="181"/>
      <c r="N52" s="2"/>
      <c r="O52" s="345">
        <f t="shared" si="8"/>
      </c>
      <c r="P52" s="345"/>
      <c r="Q52" s="345"/>
      <c r="R52" s="345"/>
      <c r="S52" s="345">
        <f t="shared" si="9"/>
      </c>
      <c r="T52" s="345">
        <f t="shared" si="10"/>
      </c>
    </row>
    <row r="53" spans="2:20" ht="15.75">
      <c r="B53" s="13" t="s">
        <v>175</v>
      </c>
      <c r="C53" s="160">
        <v>2</v>
      </c>
      <c r="D53" s="210">
        <f>SUM(F53:J53)</f>
        <v>0</v>
      </c>
      <c r="E53" s="210"/>
      <c r="F53" s="177"/>
      <c r="G53" s="211"/>
      <c r="H53" s="211"/>
      <c r="I53" s="177"/>
      <c r="J53" s="177"/>
      <c r="K53" s="177"/>
      <c r="L53" s="177"/>
      <c r="M53" s="178"/>
      <c r="N53" s="2"/>
      <c r="O53" s="345">
        <f t="shared" si="8"/>
      </c>
      <c r="P53" s="345"/>
      <c r="Q53" s="345"/>
      <c r="R53" s="345"/>
      <c r="S53" s="345">
        <f t="shared" si="9"/>
      </c>
      <c r="T53" s="345">
        <f t="shared" si="10"/>
      </c>
    </row>
    <row r="54" spans="2:20" ht="15.75">
      <c r="B54" s="13" t="s">
        <v>176</v>
      </c>
      <c r="C54" s="160">
        <v>3</v>
      </c>
      <c r="D54" s="210">
        <f>SUM(F54:J54)</f>
        <v>0</v>
      </c>
      <c r="E54" s="210"/>
      <c r="F54" s="177"/>
      <c r="G54" s="211"/>
      <c r="H54" s="211"/>
      <c r="I54" s="177"/>
      <c r="J54" s="177"/>
      <c r="K54" s="177"/>
      <c r="L54" s="177"/>
      <c r="M54" s="178"/>
      <c r="N54" s="2"/>
      <c r="O54" s="345">
        <f t="shared" si="8"/>
      </c>
      <c r="P54" s="345"/>
      <c r="Q54" s="345"/>
      <c r="R54" s="345"/>
      <c r="S54" s="345">
        <f t="shared" si="9"/>
      </c>
      <c r="T54" s="345">
        <f t="shared" si="10"/>
      </c>
    </row>
    <row r="55" spans="2:20" ht="16.5" thickBot="1">
      <c r="B55" s="19" t="s">
        <v>30</v>
      </c>
      <c r="C55" s="161">
        <v>4</v>
      </c>
      <c r="D55" s="221">
        <f>SUM(F55:J55)</f>
        <v>0</v>
      </c>
      <c r="E55" s="221"/>
      <c r="F55" s="223"/>
      <c r="G55" s="227"/>
      <c r="H55" s="227"/>
      <c r="I55" s="223"/>
      <c r="J55" s="223"/>
      <c r="K55" s="223"/>
      <c r="L55" s="223"/>
      <c r="M55" s="224"/>
      <c r="N55" s="2"/>
      <c r="O55" s="345">
        <f t="shared" si="8"/>
      </c>
      <c r="P55" s="345"/>
      <c r="Q55" s="345"/>
      <c r="R55" s="345"/>
      <c r="S55" s="345">
        <f t="shared" si="9"/>
      </c>
      <c r="T55" s="345">
        <f t="shared" si="10"/>
      </c>
    </row>
    <row r="56" spans="7:20" ht="4.5" customHeight="1" thickBot="1">
      <c r="G56" s="145"/>
      <c r="H56" s="145"/>
      <c r="N56" s="56"/>
      <c r="O56" s="314"/>
      <c r="P56" s="314"/>
      <c r="Q56" s="314"/>
      <c r="R56" s="314"/>
      <c r="S56" s="314"/>
      <c r="T56" s="314"/>
    </row>
    <row r="57" spans="2:13" ht="15.75" customHeight="1">
      <c r="B57" s="732" t="s">
        <v>337</v>
      </c>
      <c r="C57" s="71"/>
      <c r="D57" s="712" t="s">
        <v>20</v>
      </c>
      <c r="E57" s="119"/>
      <c r="F57" s="703" t="s">
        <v>4</v>
      </c>
      <c r="G57" s="704"/>
      <c r="H57" s="704"/>
      <c r="I57" s="704"/>
      <c r="J57" s="705"/>
      <c r="K57" s="108"/>
      <c r="L57" s="628" t="s">
        <v>21</v>
      </c>
      <c r="M57" s="629"/>
    </row>
    <row r="58" spans="2:13" ht="15.75" customHeight="1">
      <c r="B58" s="733"/>
      <c r="C58" s="72"/>
      <c r="D58" s="713"/>
      <c r="E58" s="109"/>
      <c r="F58" s="12" t="s">
        <v>22</v>
      </c>
      <c r="G58" s="12"/>
      <c r="H58" s="12"/>
      <c r="I58" s="12" t="s">
        <v>23</v>
      </c>
      <c r="J58" s="12" t="s">
        <v>24</v>
      </c>
      <c r="K58" s="12"/>
      <c r="L58" s="12" t="s">
        <v>25</v>
      </c>
      <c r="M58" s="17" t="s">
        <v>26</v>
      </c>
    </row>
    <row r="59" spans="2:20" ht="15.75" customHeight="1">
      <c r="B59" s="18" t="s">
        <v>34</v>
      </c>
      <c r="C59" s="114"/>
      <c r="D59" s="179">
        <f>SUM(D61:D70)</f>
        <v>8</v>
      </c>
      <c r="E59" s="179"/>
      <c r="F59" s="179">
        <f>SUM(F61:F70)</f>
        <v>8</v>
      </c>
      <c r="G59" s="228"/>
      <c r="H59" s="228"/>
      <c r="I59" s="179">
        <f>SUM(I61:I70)</f>
        <v>0</v>
      </c>
      <c r="J59" s="179">
        <f>SUM(J61:J70)</f>
        <v>0</v>
      </c>
      <c r="K59" s="179"/>
      <c r="L59" s="179">
        <f>SUM(L61:L70)</f>
        <v>0</v>
      </c>
      <c r="M59" s="229">
        <f>SUM(M61:M70)</f>
        <v>0</v>
      </c>
      <c r="O59" s="345">
        <f aca="true" t="shared" si="11" ref="O59:O70">IF(D59&lt;L59+M59,"Er","")</f>
      </c>
      <c r="P59" s="345"/>
      <c r="Q59" s="345"/>
      <c r="R59" s="345"/>
      <c r="S59" s="345">
        <f aca="true" t="shared" si="12" ref="S59:S66">IF(L59&gt;D59,"Er","")</f>
      </c>
      <c r="T59" s="345">
        <f aca="true" t="shared" si="13" ref="T59:T66">IF(M59&gt;D59,"Er","")</f>
      </c>
    </row>
    <row r="60" spans="2:20" ht="15.75" customHeight="1" hidden="1">
      <c r="B60" s="136"/>
      <c r="C60" s="158" t="s">
        <v>266</v>
      </c>
      <c r="D60" s="179">
        <v>3</v>
      </c>
      <c r="E60" s="179"/>
      <c r="F60" s="179">
        <v>1</v>
      </c>
      <c r="G60" s="228"/>
      <c r="H60" s="228"/>
      <c r="I60" s="179">
        <v>2</v>
      </c>
      <c r="J60" s="179">
        <v>3</v>
      </c>
      <c r="K60" s="179">
        <v>-99</v>
      </c>
      <c r="L60" s="179">
        <v>1</v>
      </c>
      <c r="M60" s="229">
        <v>2</v>
      </c>
      <c r="O60" s="345">
        <f t="shared" si="11"/>
      </c>
      <c r="P60" s="345"/>
      <c r="Q60" s="345"/>
      <c r="R60" s="345"/>
      <c r="S60" s="345">
        <f t="shared" si="12"/>
      </c>
      <c r="T60" s="345">
        <f t="shared" si="13"/>
      </c>
    </row>
    <row r="61" spans="2:20" ht="15.75" customHeight="1">
      <c r="B61" s="38" t="s">
        <v>270</v>
      </c>
      <c r="C61" s="154">
        <v>1</v>
      </c>
      <c r="D61" s="207">
        <f>SUM(F61:J61)</f>
        <v>1</v>
      </c>
      <c r="E61" s="207"/>
      <c r="F61" s="180">
        <v>1</v>
      </c>
      <c r="G61" s="230"/>
      <c r="H61" s="230"/>
      <c r="I61" s="180"/>
      <c r="J61" s="180"/>
      <c r="K61" s="180"/>
      <c r="L61" s="180"/>
      <c r="M61" s="181"/>
      <c r="O61" s="345">
        <f t="shared" si="11"/>
      </c>
      <c r="P61" s="345"/>
      <c r="Q61" s="345"/>
      <c r="R61" s="345"/>
      <c r="S61" s="345">
        <f t="shared" si="12"/>
      </c>
      <c r="T61" s="345">
        <f t="shared" si="13"/>
      </c>
    </row>
    <row r="62" spans="2:20" ht="15.75" customHeight="1">
      <c r="B62" s="13" t="s">
        <v>125</v>
      </c>
      <c r="C62" s="160">
        <v>2</v>
      </c>
      <c r="D62" s="210">
        <f aca="true" t="shared" si="14" ref="D62:D70">SUM(F62:J62)</f>
        <v>1</v>
      </c>
      <c r="E62" s="210"/>
      <c r="F62" s="177">
        <v>1</v>
      </c>
      <c r="G62" s="211"/>
      <c r="H62" s="211"/>
      <c r="I62" s="177"/>
      <c r="J62" s="177"/>
      <c r="K62" s="177"/>
      <c r="L62" s="177"/>
      <c r="M62" s="178"/>
      <c r="O62" s="345">
        <f t="shared" si="11"/>
      </c>
      <c r="P62" s="345"/>
      <c r="Q62" s="345"/>
      <c r="R62" s="345"/>
      <c r="S62" s="345">
        <f t="shared" si="12"/>
      </c>
      <c r="T62" s="345">
        <f t="shared" si="13"/>
      </c>
    </row>
    <row r="63" spans="2:20" ht="15.75" customHeight="1">
      <c r="B63" s="13" t="s">
        <v>135</v>
      </c>
      <c r="C63" s="160">
        <v>3</v>
      </c>
      <c r="D63" s="210">
        <f t="shared" si="14"/>
        <v>3</v>
      </c>
      <c r="E63" s="210"/>
      <c r="F63" s="177">
        <v>3</v>
      </c>
      <c r="G63" s="211"/>
      <c r="H63" s="211"/>
      <c r="I63" s="177"/>
      <c r="J63" s="177"/>
      <c r="K63" s="177"/>
      <c r="L63" s="177"/>
      <c r="M63" s="178"/>
      <c r="O63" s="345">
        <f t="shared" si="11"/>
      </c>
      <c r="P63" s="345"/>
      <c r="Q63" s="345"/>
      <c r="R63" s="345"/>
      <c r="S63" s="345">
        <f t="shared" si="12"/>
      </c>
      <c r="T63" s="345">
        <f t="shared" si="13"/>
      </c>
    </row>
    <row r="64" spans="2:20" ht="15.75" customHeight="1">
      <c r="B64" s="13" t="s">
        <v>134</v>
      </c>
      <c r="C64" s="160">
        <v>4</v>
      </c>
      <c r="D64" s="210">
        <f t="shared" si="14"/>
        <v>0</v>
      </c>
      <c r="E64" s="210"/>
      <c r="F64" s="177"/>
      <c r="G64" s="211"/>
      <c r="H64" s="211"/>
      <c r="I64" s="177"/>
      <c r="J64" s="177"/>
      <c r="K64" s="177"/>
      <c r="L64" s="177"/>
      <c r="M64" s="178"/>
      <c r="O64" s="345">
        <f t="shared" si="11"/>
      </c>
      <c r="P64" s="345"/>
      <c r="Q64" s="345"/>
      <c r="R64" s="345"/>
      <c r="S64" s="345">
        <f t="shared" si="12"/>
      </c>
      <c r="T64" s="345">
        <f t="shared" si="13"/>
      </c>
    </row>
    <row r="65" spans="2:20" ht="15.75" customHeight="1">
      <c r="B65" s="13" t="s">
        <v>43</v>
      </c>
      <c r="C65" s="160">
        <v>5</v>
      </c>
      <c r="D65" s="210">
        <f t="shared" si="14"/>
        <v>1</v>
      </c>
      <c r="E65" s="210"/>
      <c r="F65" s="177">
        <v>1</v>
      </c>
      <c r="G65" s="211"/>
      <c r="H65" s="211"/>
      <c r="I65" s="177"/>
      <c r="J65" s="177"/>
      <c r="K65" s="177"/>
      <c r="L65" s="177"/>
      <c r="M65" s="178"/>
      <c r="O65" s="345">
        <f t="shared" si="11"/>
      </c>
      <c r="P65" s="345"/>
      <c r="Q65" s="345"/>
      <c r="R65" s="345"/>
      <c r="S65" s="345">
        <f t="shared" si="12"/>
      </c>
      <c r="T65" s="345">
        <f t="shared" si="13"/>
      </c>
    </row>
    <row r="66" spans="2:20" s="438" customFormat="1" ht="15.75" customHeight="1" hidden="1">
      <c r="B66" s="432" t="s">
        <v>136</v>
      </c>
      <c r="C66" s="433">
        <v>6</v>
      </c>
      <c r="D66" s="434">
        <f t="shared" si="14"/>
        <v>0</v>
      </c>
      <c r="E66" s="434"/>
      <c r="F66" s="435"/>
      <c r="G66" s="436"/>
      <c r="H66" s="436"/>
      <c r="I66" s="435"/>
      <c r="J66" s="435"/>
      <c r="K66" s="435"/>
      <c r="L66" s="435"/>
      <c r="M66" s="437"/>
      <c r="O66" s="345">
        <f t="shared" si="11"/>
      </c>
      <c r="P66" s="345"/>
      <c r="Q66" s="345"/>
      <c r="R66" s="345"/>
      <c r="S66" s="345">
        <f t="shared" si="12"/>
      </c>
      <c r="T66" s="345">
        <f t="shared" si="13"/>
      </c>
    </row>
    <row r="67" spans="2:20" ht="15.75" customHeight="1">
      <c r="B67" s="13" t="s">
        <v>137</v>
      </c>
      <c r="C67" s="160">
        <v>7</v>
      </c>
      <c r="D67" s="210">
        <f t="shared" si="14"/>
        <v>1</v>
      </c>
      <c r="E67" s="210"/>
      <c r="F67" s="177">
        <v>1</v>
      </c>
      <c r="G67" s="211"/>
      <c r="H67" s="211"/>
      <c r="I67" s="177"/>
      <c r="J67" s="177"/>
      <c r="K67" s="177"/>
      <c r="L67" s="177"/>
      <c r="M67" s="178"/>
      <c r="O67" s="345">
        <f t="shared" si="11"/>
      </c>
      <c r="P67" s="345"/>
      <c r="Q67" s="345"/>
      <c r="R67" s="345"/>
      <c r="S67" s="345">
        <f>IF(L67&gt;D67,"Er","")</f>
      </c>
      <c r="T67" s="345">
        <f>IF(M67&gt;D67,"Er","")</f>
      </c>
    </row>
    <row r="68" spans="2:20" ht="15.75" customHeight="1">
      <c r="B68" s="13" t="s">
        <v>301</v>
      </c>
      <c r="C68" s="160">
        <v>8</v>
      </c>
      <c r="D68" s="210">
        <f t="shared" si="14"/>
        <v>1</v>
      </c>
      <c r="E68" s="210"/>
      <c r="F68" s="177">
        <v>1</v>
      </c>
      <c r="G68" s="211"/>
      <c r="H68" s="211"/>
      <c r="I68" s="177"/>
      <c r="J68" s="177"/>
      <c r="K68" s="177"/>
      <c r="L68" s="177"/>
      <c r="M68" s="178"/>
      <c r="O68" s="345">
        <f t="shared" si="11"/>
      </c>
      <c r="P68" s="345"/>
      <c r="Q68" s="345"/>
      <c r="R68" s="345"/>
      <c r="S68" s="345">
        <f>IF(L68&gt;D68,"Er","")</f>
      </c>
      <c r="T68" s="345">
        <f>IF(M68&gt;D68,"Er","")</f>
      </c>
    </row>
    <row r="69" spans="2:20" ht="15.75" customHeight="1">
      <c r="B69" s="15" t="s">
        <v>138</v>
      </c>
      <c r="C69" s="155">
        <v>9</v>
      </c>
      <c r="D69" s="210">
        <f t="shared" si="14"/>
        <v>0</v>
      </c>
      <c r="E69" s="210"/>
      <c r="F69" s="177"/>
      <c r="G69" s="211"/>
      <c r="H69" s="211"/>
      <c r="I69" s="177"/>
      <c r="J69" s="177"/>
      <c r="K69" s="177"/>
      <c r="L69" s="177"/>
      <c r="M69" s="178"/>
      <c r="O69" s="345">
        <f t="shared" si="11"/>
      </c>
      <c r="P69" s="345"/>
      <c r="Q69" s="345"/>
      <c r="R69" s="345"/>
      <c r="S69" s="345">
        <f>IF(L69&gt;D69,"Er","")</f>
      </c>
      <c r="T69" s="345">
        <f>IF(M69&gt;D69,"Er","")</f>
      </c>
    </row>
    <row r="70" spans="2:20" ht="15.75" customHeight="1" thickBot="1">
      <c r="B70" s="16" t="s">
        <v>30</v>
      </c>
      <c r="C70" s="163">
        <v>10</v>
      </c>
      <c r="D70" s="221">
        <f t="shared" si="14"/>
        <v>0</v>
      </c>
      <c r="E70" s="221"/>
      <c r="F70" s="223"/>
      <c r="G70" s="227"/>
      <c r="H70" s="227"/>
      <c r="I70" s="223"/>
      <c r="J70" s="223"/>
      <c r="K70" s="223"/>
      <c r="L70" s="223"/>
      <c r="M70" s="224"/>
      <c r="O70" s="345">
        <f t="shared" si="11"/>
      </c>
      <c r="P70" s="345"/>
      <c r="Q70" s="345"/>
      <c r="R70" s="345"/>
      <c r="S70" s="345">
        <f>IF(L70&gt;D70,"Er","")</f>
      </c>
      <c r="T70" s="345">
        <f>IF(M70&gt;D70,"Er","")</f>
      </c>
    </row>
    <row r="71" ht="7.5" customHeight="1" thickBot="1"/>
    <row r="72" spans="2:14" ht="15.75">
      <c r="B72" s="710" t="s">
        <v>338</v>
      </c>
      <c r="C72" s="116"/>
      <c r="D72" s="708" t="s">
        <v>20</v>
      </c>
      <c r="E72" s="120"/>
      <c r="F72" s="703" t="s">
        <v>4</v>
      </c>
      <c r="G72" s="704"/>
      <c r="H72" s="704"/>
      <c r="I72" s="704"/>
      <c r="J72" s="705"/>
      <c r="K72" s="108"/>
      <c r="L72" s="628" t="s">
        <v>21</v>
      </c>
      <c r="M72" s="629"/>
      <c r="N72" s="2"/>
    </row>
    <row r="73" spans="2:14" ht="15.75">
      <c r="B73" s="711"/>
      <c r="C73" s="117"/>
      <c r="D73" s="709"/>
      <c r="E73" s="111"/>
      <c r="F73" s="12" t="s">
        <v>22</v>
      </c>
      <c r="G73" s="12"/>
      <c r="H73" s="12"/>
      <c r="I73" s="12" t="s">
        <v>23</v>
      </c>
      <c r="J73" s="12" t="s">
        <v>24</v>
      </c>
      <c r="K73" s="12"/>
      <c r="L73" s="12" t="s">
        <v>25</v>
      </c>
      <c r="M73" s="17" t="s">
        <v>26</v>
      </c>
      <c r="N73" s="2"/>
    </row>
    <row r="74" spans="2:20" ht="15.75">
      <c r="B74" s="18" t="s">
        <v>174</v>
      </c>
      <c r="C74" s="114"/>
      <c r="D74" s="179">
        <f>SUM(D76:D78)</f>
        <v>2</v>
      </c>
      <c r="E74" s="179"/>
      <c r="F74" s="179">
        <f>SUM(F76:F78)</f>
        <v>2</v>
      </c>
      <c r="G74" s="228"/>
      <c r="H74" s="228"/>
      <c r="I74" s="179">
        <f>SUM(I76:I78)</f>
        <v>0</v>
      </c>
      <c r="J74" s="179">
        <f>SUM(J76:J78)</f>
        <v>0</v>
      </c>
      <c r="K74" s="179"/>
      <c r="L74" s="179">
        <f>SUM(L76:L78)</f>
        <v>0</v>
      </c>
      <c r="M74" s="229">
        <f>SUM(M76:M78)</f>
        <v>0</v>
      </c>
      <c r="N74" s="2"/>
      <c r="O74" s="345">
        <f>IF(D74&lt;L74+M74,"Er","")</f>
      </c>
      <c r="P74" s="345"/>
      <c r="Q74" s="345"/>
      <c r="R74" s="345"/>
      <c r="S74" s="345">
        <f>IF(L74&gt;D74,"Er","")</f>
      </c>
      <c r="T74" s="345">
        <f>IF(M74&gt;D74,"Er","")</f>
      </c>
    </row>
    <row r="75" spans="2:20" ht="15.75" hidden="1">
      <c r="B75" s="136"/>
      <c r="C75" s="158" t="s">
        <v>266</v>
      </c>
      <c r="D75" s="179">
        <v>3</v>
      </c>
      <c r="E75" s="179"/>
      <c r="F75" s="179">
        <v>1</v>
      </c>
      <c r="G75" s="228"/>
      <c r="H75" s="228"/>
      <c r="I75" s="179">
        <v>2</v>
      </c>
      <c r="J75" s="179">
        <v>3</v>
      </c>
      <c r="K75" s="179">
        <v>-99</v>
      </c>
      <c r="L75" s="179">
        <v>1</v>
      </c>
      <c r="M75" s="229">
        <v>2</v>
      </c>
      <c r="N75" s="2"/>
      <c r="O75" s="345">
        <f>IF(D75&lt;L75+M75,"Er","")</f>
      </c>
      <c r="P75" s="345"/>
      <c r="Q75" s="345"/>
      <c r="R75" s="345"/>
      <c r="S75" s="345">
        <f>IF(L75&gt;D75,"Er","")</f>
      </c>
      <c r="T75" s="345">
        <f>IF(M75&gt;D75,"Er","")</f>
      </c>
    </row>
    <row r="76" spans="2:20" ht="15.75">
      <c r="B76" s="38" t="s">
        <v>271</v>
      </c>
      <c r="C76" s="154">
        <v>1</v>
      </c>
      <c r="D76" s="207">
        <f>SUM(F76:J76)</f>
        <v>1</v>
      </c>
      <c r="E76" s="207"/>
      <c r="F76" s="180">
        <v>1</v>
      </c>
      <c r="G76" s="230"/>
      <c r="H76" s="230"/>
      <c r="I76" s="180"/>
      <c r="J76" s="180"/>
      <c r="K76" s="180"/>
      <c r="L76" s="180"/>
      <c r="M76" s="181"/>
      <c r="N76" s="2"/>
      <c r="O76" s="345">
        <f>IF(D76&lt;L76+M76,"Er","")</f>
      </c>
      <c r="P76" s="345"/>
      <c r="Q76" s="345"/>
      <c r="R76" s="345"/>
      <c r="S76" s="345">
        <f>IF(L76&gt;D76,"Er","")</f>
      </c>
      <c r="T76" s="345">
        <f>IF(M76&gt;D76,"Er","")</f>
      </c>
    </row>
    <row r="77" spans="2:20" ht="15.75">
      <c r="B77" s="13" t="s">
        <v>177</v>
      </c>
      <c r="C77" s="160">
        <v>2</v>
      </c>
      <c r="D77" s="210">
        <f>SUM(F77:J77)</f>
        <v>1</v>
      </c>
      <c r="E77" s="210"/>
      <c r="F77" s="177">
        <v>1</v>
      </c>
      <c r="G77" s="211"/>
      <c r="H77" s="211"/>
      <c r="I77" s="177"/>
      <c r="J77" s="177"/>
      <c r="K77" s="177"/>
      <c r="L77" s="177"/>
      <c r="M77" s="178"/>
      <c r="N77" s="2"/>
      <c r="O77" s="345">
        <f>IF(D77&lt;L77+M77,"Er","")</f>
      </c>
      <c r="P77" s="345"/>
      <c r="Q77" s="345"/>
      <c r="R77" s="345"/>
      <c r="S77" s="345">
        <f>IF(L77&gt;D77,"Er","")</f>
      </c>
      <c r="T77" s="345">
        <f>IF(M77&gt;D77,"Er","")</f>
      </c>
    </row>
    <row r="78" spans="2:20" ht="16.5" thickBot="1">
      <c r="B78" s="19" t="s">
        <v>30</v>
      </c>
      <c r="C78" s="161">
        <v>3</v>
      </c>
      <c r="D78" s="221">
        <f>SUM(F78:J78)</f>
        <v>0</v>
      </c>
      <c r="E78" s="221"/>
      <c r="F78" s="223"/>
      <c r="G78" s="227"/>
      <c r="H78" s="227"/>
      <c r="I78" s="223"/>
      <c r="J78" s="223"/>
      <c r="K78" s="223"/>
      <c r="L78" s="223"/>
      <c r="M78" s="224"/>
      <c r="N78" s="2"/>
      <c r="O78" s="345">
        <f>IF(D78&lt;L78+M78,"Er","")</f>
      </c>
      <c r="P78" s="345"/>
      <c r="Q78" s="345"/>
      <c r="R78" s="345"/>
      <c r="S78" s="345">
        <f>IF(L78&gt;D78,"Er","")</f>
      </c>
      <c r="T78" s="345">
        <f>IF(M78&gt;D78,"Er","")</f>
      </c>
    </row>
    <row r="79" spans="7:20" ht="15.75" thickBot="1">
      <c r="G79" s="145"/>
      <c r="H79" s="145"/>
      <c r="N79" s="56"/>
      <c r="O79" s="314"/>
      <c r="P79" s="314"/>
      <c r="Q79" s="314"/>
      <c r="R79" s="314"/>
      <c r="S79" s="314"/>
      <c r="T79" s="314"/>
    </row>
    <row r="80" spans="2:11" ht="18" customHeight="1">
      <c r="B80" s="597" t="s">
        <v>186</v>
      </c>
      <c r="C80" s="727"/>
      <c r="D80" s="728"/>
      <c r="E80" s="728"/>
      <c r="F80" s="728"/>
      <c r="G80" s="93"/>
      <c r="H80" s="93"/>
      <c r="I80" s="698" t="s">
        <v>20</v>
      </c>
      <c r="J80" s="700"/>
      <c r="K80" s="122"/>
    </row>
    <row r="81" spans="2:15" ht="15.75" customHeight="1">
      <c r="B81" s="769" t="s">
        <v>35</v>
      </c>
      <c r="C81" s="770"/>
      <c r="D81" s="771"/>
      <c r="E81" s="771"/>
      <c r="F81" s="771"/>
      <c r="G81" s="146"/>
      <c r="H81" s="142" t="s">
        <v>260</v>
      </c>
      <c r="I81" s="634"/>
      <c r="J81" s="635"/>
      <c r="K81" s="123"/>
      <c r="O81" s="56"/>
    </row>
    <row r="82" spans="2:15" ht="15.75" customHeight="1">
      <c r="B82" s="729" t="s">
        <v>44</v>
      </c>
      <c r="C82" s="730"/>
      <c r="D82" s="731"/>
      <c r="E82" s="731"/>
      <c r="F82" s="731"/>
      <c r="G82" s="147"/>
      <c r="H82" s="143" t="s">
        <v>261</v>
      </c>
      <c r="I82" s="630"/>
      <c r="J82" s="631"/>
      <c r="K82" s="123"/>
      <c r="O82" s="358"/>
    </row>
    <row r="83" spans="2:15" ht="18" customHeight="1">
      <c r="B83" s="50" t="s">
        <v>164</v>
      </c>
      <c r="C83" s="140"/>
      <c r="D83" s="140"/>
      <c r="E83" s="140"/>
      <c r="F83" s="140"/>
      <c r="G83" s="148"/>
      <c r="H83" s="110"/>
      <c r="I83" s="140"/>
      <c r="J83" s="141"/>
      <c r="K83" s="124"/>
      <c r="O83" s="357"/>
    </row>
    <row r="84" spans="2:15" ht="15.75" customHeight="1">
      <c r="B84" s="721" t="s">
        <v>119</v>
      </c>
      <c r="C84" s="722"/>
      <c r="D84" s="723"/>
      <c r="E84" s="723"/>
      <c r="F84" s="723"/>
      <c r="G84" s="232"/>
      <c r="H84" s="233" t="s">
        <v>262</v>
      </c>
      <c r="I84" s="634">
        <v>7617</v>
      </c>
      <c r="J84" s="635"/>
      <c r="K84" s="123"/>
      <c r="O84" s="312">
        <f>IF(OR(I84&lt;I85,I84&lt;I86,I84&lt;I87,I84&lt;I88,I84&lt;SUM(I85:J86)),"Er","")</f>
      </c>
    </row>
    <row r="85" spans="2:15" ht="15.75">
      <c r="B85" s="682" t="s">
        <v>199</v>
      </c>
      <c r="C85" s="683"/>
      <c r="D85" s="683"/>
      <c r="E85" s="683"/>
      <c r="F85" s="684"/>
      <c r="G85" s="234"/>
      <c r="H85" s="235" t="s">
        <v>263</v>
      </c>
      <c r="I85" s="651"/>
      <c r="J85" s="652"/>
      <c r="K85" s="123"/>
      <c r="N85" s="2"/>
      <c r="O85" s="312">
        <f>IF(I85&gt;I84,"Er","")</f>
      </c>
    </row>
    <row r="86" spans="2:15" ht="15.75">
      <c r="B86" s="765" t="s">
        <v>200</v>
      </c>
      <c r="C86" s="766"/>
      <c r="D86" s="766"/>
      <c r="E86" s="766"/>
      <c r="F86" s="767"/>
      <c r="G86" s="234"/>
      <c r="H86" s="235" t="s">
        <v>264</v>
      </c>
      <c r="I86" s="651"/>
      <c r="J86" s="652"/>
      <c r="K86" s="123"/>
      <c r="N86" s="2"/>
      <c r="O86" s="312">
        <f>IF(I86&gt;I84,"Er","")</f>
      </c>
    </row>
    <row r="87" spans="2:15" ht="15.75">
      <c r="B87" s="682" t="s">
        <v>201</v>
      </c>
      <c r="C87" s="683"/>
      <c r="D87" s="683"/>
      <c r="E87" s="683"/>
      <c r="F87" s="684"/>
      <c r="G87" s="237"/>
      <c r="H87" s="238" t="s">
        <v>265</v>
      </c>
      <c r="I87" s="630">
        <v>2500</v>
      </c>
      <c r="J87" s="631"/>
      <c r="K87" s="123"/>
      <c r="N87" s="2"/>
      <c r="O87" s="312">
        <f>IF(I87&gt;I84,"Er","")</f>
      </c>
    </row>
    <row r="88" spans="2:15" ht="18" customHeight="1">
      <c r="B88" s="724" t="s">
        <v>278</v>
      </c>
      <c r="C88" s="725"/>
      <c r="D88" s="725"/>
      <c r="E88" s="725"/>
      <c r="F88" s="726"/>
      <c r="G88" s="239"/>
      <c r="H88" s="239"/>
      <c r="I88" s="677">
        <f>SUM(I89:J90,I96:J101)</f>
        <v>21</v>
      </c>
      <c r="J88" s="678"/>
      <c r="K88" s="125"/>
      <c r="L88" s="35"/>
      <c r="N88" s="2"/>
      <c r="O88" s="56"/>
    </row>
    <row r="89" spans="2:15" ht="15.75" customHeight="1">
      <c r="B89" s="679" t="s">
        <v>133</v>
      </c>
      <c r="C89" s="680"/>
      <c r="D89" s="680"/>
      <c r="E89" s="680"/>
      <c r="F89" s="681"/>
      <c r="G89" s="240">
        <v>4</v>
      </c>
      <c r="H89" s="240">
        <v>1</v>
      </c>
      <c r="I89" s="636">
        <v>12</v>
      </c>
      <c r="J89" s="637"/>
      <c r="K89" s="123"/>
      <c r="L89" s="35"/>
      <c r="N89" s="2"/>
      <c r="O89" s="312">
        <f>IF(OR(AND(I89&lt;&gt;0,D7=0),AND(D7&lt;&gt;0,I89=0)),"Er","")</f>
      </c>
    </row>
    <row r="90" spans="2:15" ht="15.75" customHeight="1">
      <c r="B90" s="685" t="s">
        <v>29</v>
      </c>
      <c r="C90" s="686"/>
      <c r="D90" s="686"/>
      <c r="E90" s="686"/>
      <c r="F90" s="687"/>
      <c r="G90" s="241">
        <v>4</v>
      </c>
      <c r="H90" s="242">
        <v>2</v>
      </c>
      <c r="I90" s="636">
        <v>5</v>
      </c>
      <c r="J90" s="637"/>
      <c r="K90" s="126"/>
      <c r="L90" s="35"/>
      <c r="N90" s="2"/>
      <c r="O90" s="312">
        <f>IF(OR(AND(I90&lt;&gt;0,D8=0),AND(D8&lt;&gt;0,I90=0)),"Er","")</f>
      </c>
    </row>
    <row r="91" spans="2:15" ht="15.75" customHeight="1">
      <c r="B91" s="648" t="s">
        <v>120</v>
      </c>
      <c r="C91" s="649"/>
      <c r="D91" s="649"/>
      <c r="E91" s="649"/>
      <c r="F91" s="650"/>
      <c r="G91" s="241">
        <v>4</v>
      </c>
      <c r="H91" s="242">
        <v>3</v>
      </c>
      <c r="I91" s="636">
        <v>1</v>
      </c>
      <c r="J91" s="637"/>
      <c r="K91" s="126"/>
      <c r="L91" s="35"/>
      <c r="N91" s="2"/>
      <c r="O91" s="312">
        <f>IF(OR(I91&gt;I84,I91&gt;I90,AND(I91&lt;&gt;0,D9=0),AND(D9&lt;&gt;0,I91=0)),"Er","")</f>
      </c>
    </row>
    <row r="92" spans="2:15" ht="15.75" customHeight="1">
      <c r="B92" s="775" t="s">
        <v>121</v>
      </c>
      <c r="C92" s="776"/>
      <c r="D92" s="776"/>
      <c r="E92" s="776"/>
      <c r="F92" s="777"/>
      <c r="G92" s="241">
        <v>4</v>
      </c>
      <c r="H92" s="242">
        <v>4</v>
      </c>
      <c r="I92" s="636">
        <v>1</v>
      </c>
      <c r="J92" s="637"/>
      <c r="K92" s="126"/>
      <c r="L92" s="35"/>
      <c r="N92" s="2"/>
      <c r="O92" s="312">
        <f>IF(OR(I92&gt;I84,I92&gt;I90,AND(I92&lt;&gt;0,D10=0),AND(D10&lt;&gt;0,I92=0)),"Er","")</f>
      </c>
    </row>
    <row r="93" spans="2:15" ht="15.75" customHeight="1">
      <c r="B93" s="775" t="s">
        <v>122</v>
      </c>
      <c r="C93" s="776"/>
      <c r="D93" s="776"/>
      <c r="E93" s="776"/>
      <c r="F93" s="777"/>
      <c r="G93" s="241">
        <v>4</v>
      </c>
      <c r="H93" s="242">
        <v>5</v>
      </c>
      <c r="I93" s="636">
        <v>1</v>
      </c>
      <c r="J93" s="637"/>
      <c r="K93" s="126"/>
      <c r="L93" s="35"/>
      <c r="N93" s="2"/>
      <c r="O93" s="312">
        <f>IF(OR(I93&gt;I84,I93&gt;I90,AND(I93&lt;&gt;0,D11=0),AND(D11&lt;&gt;0,I93=0)),"Er","")</f>
      </c>
    </row>
    <row r="94" spans="2:15" ht="15.75" customHeight="1">
      <c r="B94" s="775" t="s">
        <v>123</v>
      </c>
      <c r="C94" s="776"/>
      <c r="D94" s="776"/>
      <c r="E94" s="776"/>
      <c r="F94" s="777"/>
      <c r="G94" s="241">
        <v>4</v>
      </c>
      <c r="H94" s="242">
        <v>6</v>
      </c>
      <c r="I94" s="636">
        <v>1</v>
      </c>
      <c r="J94" s="637"/>
      <c r="K94" s="126"/>
      <c r="L94" s="35"/>
      <c r="N94" s="2"/>
      <c r="O94" s="312">
        <f>IF(OR(I94&gt;I84,I94&gt;I90,AND(I94&lt;&gt;0,D12=0),AND(D12&lt;&gt;0,I94=0)),"Er","")</f>
      </c>
    </row>
    <row r="95" spans="2:15" ht="15.75" customHeight="1">
      <c r="B95" s="775" t="s">
        <v>124</v>
      </c>
      <c r="C95" s="776"/>
      <c r="D95" s="776"/>
      <c r="E95" s="776"/>
      <c r="F95" s="777"/>
      <c r="G95" s="241">
        <v>4</v>
      </c>
      <c r="H95" s="242">
        <v>7</v>
      </c>
      <c r="I95" s="636"/>
      <c r="J95" s="637"/>
      <c r="K95" s="126"/>
      <c r="L95" s="35"/>
      <c r="N95" s="2"/>
      <c r="O95" s="312">
        <f>IF(OR(I95&gt;I84,I95&gt;I90,AND(I95&lt;&gt;0,D13=0),AND(D13&lt;&gt;0,I95=0)),"Er","")</f>
      </c>
    </row>
    <row r="96" spans="2:15" ht="15" customHeight="1">
      <c r="B96" s="685" t="s">
        <v>140</v>
      </c>
      <c r="C96" s="686"/>
      <c r="D96" s="686"/>
      <c r="E96" s="686"/>
      <c r="F96" s="687"/>
      <c r="G96" s="241">
        <v>4</v>
      </c>
      <c r="H96" s="242">
        <v>8</v>
      </c>
      <c r="I96" s="636">
        <v>1</v>
      </c>
      <c r="J96" s="637"/>
      <c r="K96" s="123"/>
      <c r="N96" s="2"/>
      <c r="O96" s="312">
        <f>IF(OR(I96&gt;I84,AND(I96&lt;&gt;0,D32=0),AND(D32&lt;&gt;0,I96=0)),"Er","")</f>
      </c>
    </row>
    <row r="97" spans="2:15" ht="15" customHeight="1">
      <c r="B97" s="685" t="s">
        <v>141</v>
      </c>
      <c r="C97" s="686"/>
      <c r="D97" s="686"/>
      <c r="E97" s="686"/>
      <c r="F97" s="687"/>
      <c r="G97" s="241">
        <v>4</v>
      </c>
      <c r="H97" s="242">
        <v>9</v>
      </c>
      <c r="I97" s="636">
        <v>1</v>
      </c>
      <c r="J97" s="637"/>
      <c r="K97" s="123"/>
      <c r="N97" s="2"/>
      <c r="O97" s="312">
        <f>IF(OR(I97&gt;I84,AND(I97&lt;&gt;0,D36=0),AND(D36&lt;&gt;0,I97=0)),"Er","")</f>
      </c>
    </row>
    <row r="98" spans="2:15" ht="15.75" customHeight="1">
      <c r="B98" s="742" t="s">
        <v>279</v>
      </c>
      <c r="C98" s="743"/>
      <c r="D98" s="743"/>
      <c r="E98" s="743"/>
      <c r="F98" s="744"/>
      <c r="G98" s="375">
        <v>4</v>
      </c>
      <c r="H98" s="376">
        <v>10</v>
      </c>
      <c r="I98" s="638">
        <v>1</v>
      </c>
      <c r="J98" s="639"/>
      <c r="K98" s="126"/>
      <c r="L98" s="35"/>
      <c r="N98" s="2"/>
      <c r="O98" s="312">
        <f>IF(OR(I98&gt;I84,AND(I98&lt;&gt;0,D37=0),AND(D37&lt;&gt;0,I98=0)),"Er","")</f>
      </c>
    </row>
    <row r="99" spans="2:20" s="318" customFormat="1" ht="15.75">
      <c r="B99" s="669" t="s">
        <v>300</v>
      </c>
      <c r="C99" s="670"/>
      <c r="D99" s="670"/>
      <c r="E99" s="670"/>
      <c r="F99" s="671"/>
      <c r="G99" s="367">
        <v>4</v>
      </c>
      <c r="H99" s="368">
        <v>11</v>
      </c>
      <c r="I99" s="632">
        <v>1</v>
      </c>
      <c r="J99" s="633"/>
      <c r="K99" s="369"/>
      <c r="L99" s="370"/>
      <c r="M99" s="371"/>
      <c r="N99" s="324"/>
      <c r="O99" s="345">
        <f>IF(OR(AND(I99&lt;&gt;0,D52=0),AND(D52&lt;&gt;0,I99=0)),"Er","")</f>
      </c>
      <c r="P99" s="372"/>
      <c r="Q99" s="372"/>
      <c r="R99" s="372"/>
      <c r="S99" s="372"/>
      <c r="T99" s="372"/>
    </row>
    <row r="100" spans="2:20" s="318" customFormat="1" ht="15.75">
      <c r="B100" s="669" t="s">
        <v>175</v>
      </c>
      <c r="C100" s="670"/>
      <c r="D100" s="670"/>
      <c r="E100" s="670"/>
      <c r="F100" s="671"/>
      <c r="G100" s="367">
        <v>4</v>
      </c>
      <c r="H100" s="368">
        <v>12</v>
      </c>
      <c r="I100" s="632"/>
      <c r="J100" s="633"/>
      <c r="K100" s="369"/>
      <c r="L100" s="370"/>
      <c r="M100" s="371"/>
      <c r="N100" s="324"/>
      <c r="O100" s="345">
        <f>IF(OR(AND(I100&lt;&gt;0,D53=0),AND(D53&lt;&gt;0,I100=0)),"Er","")</f>
      </c>
      <c r="P100" s="372"/>
      <c r="Q100" s="372"/>
      <c r="R100" s="372"/>
      <c r="S100" s="372"/>
      <c r="T100" s="372"/>
    </row>
    <row r="101" spans="2:20" s="318" customFormat="1" ht="15.75">
      <c r="B101" s="752" t="s">
        <v>176</v>
      </c>
      <c r="C101" s="753"/>
      <c r="D101" s="753"/>
      <c r="E101" s="753"/>
      <c r="F101" s="754"/>
      <c r="G101" s="373">
        <v>4</v>
      </c>
      <c r="H101" s="374">
        <v>13</v>
      </c>
      <c r="I101" s="667"/>
      <c r="J101" s="668"/>
      <c r="K101" s="369"/>
      <c r="L101" s="370"/>
      <c r="M101" s="371"/>
      <c r="N101" s="324"/>
      <c r="O101" s="345">
        <f>IF(OR(AND(I101&lt;&gt;0,D54=0),AND(D54&lt;&gt;0,I101=0)),"Er","")</f>
      </c>
      <c r="P101" s="372"/>
      <c r="Q101" s="372"/>
      <c r="R101" s="372"/>
      <c r="S101" s="372"/>
      <c r="T101" s="372"/>
    </row>
    <row r="102" spans="2:15" ht="24">
      <c r="B102" s="672" t="s">
        <v>161</v>
      </c>
      <c r="C102" s="673"/>
      <c r="D102" s="673"/>
      <c r="E102" s="673"/>
      <c r="F102" s="674"/>
      <c r="G102" s="243"/>
      <c r="H102" s="243"/>
      <c r="I102" s="244" t="s">
        <v>162</v>
      </c>
      <c r="J102" s="245" t="s">
        <v>163</v>
      </c>
      <c r="K102" s="127"/>
      <c r="O102" s="313"/>
    </row>
    <row r="103" spans="2:16" ht="15.75" customHeight="1">
      <c r="B103" s="745" t="s">
        <v>54</v>
      </c>
      <c r="C103" s="746"/>
      <c r="D103" s="746"/>
      <c r="E103" s="746"/>
      <c r="F103" s="747"/>
      <c r="G103" s="246"/>
      <c r="H103" s="246"/>
      <c r="I103" s="247">
        <f>SUM(I104:I107)</f>
        <v>4</v>
      </c>
      <c r="J103" s="248">
        <f>SUM(J104:J107)</f>
        <v>0</v>
      </c>
      <c r="K103" s="128"/>
      <c r="O103" s="313"/>
      <c r="P103" s="313"/>
    </row>
    <row r="104" spans="2:16" ht="15.75" customHeight="1">
      <c r="B104" s="755" t="s">
        <v>276</v>
      </c>
      <c r="C104" s="756"/>
      <c r="D104" s="756"/>
      <c r="E104" s="756"/>
      <c r="F104" s="757"/>
      <c r="G104" s="240">
        <v>4</v>
      </c>
      <c r="H104" s="249">
        <v>6</v>
      </c>
      <c r="I104" s="250">
        <v>1</v>
      </c>
      <c r="J104" s="251"/>
      <c r="K104" s="129"/>
      <c r="O104" s="313"/>
      <c r="P104" s="313"/>
    </row>
    <row r="105" spans="2:16" ht="15.75" customHeight="1">
      <c r="B105" s="685" t="s">
        <v>273</v>
      </c>
      <c r="C105" s="686"/>
      <c r="D105" s="686"/>
      <c r="E105" s="686"/>
      <c r="F105" s="687"/>
      <c r="G105" s="252">
        <v>4</v>
      </c>
      <c r="H105" s="252">
        <v>7</v>
      </c>
      <c r="I105" s="253">
        <v>1</v>
      </c>
      <c r="J105" s="254"/>
      <c r="K105" s="129"/>
      <c r="O105" s="313"/>
      <c r="P105" s="313"/>
    </row>
    <row r="106" spans="2:16" ht="15.75" customHeight="1">
      <c r="B106" s="685" t="s">
        <v>274</v>
      </c>
      <c r="C106" s="686"/>
      <c r="D106" s="686"/>
      <c r="E106" s="686"/>
      <c r="F106" s="687"/>
      <c r="G106" s="252">
        <v>4</v>
      </c>
      <c r="H106" s="252">
        <v>8</v>
      </c>
      <c r="I106" s="253">
        <v>1</v>
      </c>
      <c r="J106" s="254"/>
      <c r="K106" s="129"/>
      <c r="O106" s="313"/>
      <c r="P106" s="313"/>
    </row>
    <row r="107" spans="2:16" ht="15.75" customHeight="1">
      <c r="B107" s="758" t="s">
        <v>275</v>
      </c>
      <c r="C107" s="759"/>
      <c r="D107" s="759"/>
      <c r="E107" s="759"/>
      <c r="F107" s="760"/>
      <c r="G107" s="255">
        <v>4</v>
      </c>
      <c r="H107" s="255">
        <v>9</v>
      </c>
      <c r="I107" s="256">
        <v>1</v>
      </c>
      <c r="J107" s="257"/>
      <c r="K107" s="130"/>
      <c r="O107" s="313"/>
      <c r="P107" s="313"/>
    </row>
    <row r="108" spans="2:11" ht="18" customHeight="1">
      <c r="B108" s="655" t="s">
        <v>36</v>
      </c>
      <c r="C108" s="656"/>
      <c r="D108" s="657"/>
      <c r="E108" s="657"/>
      <c r="F108" s="657"/>
      <c r="G108" s="657"/>
      <c r="H108" s="657"/>
      <c r="I108" s="657"/>
      <c r="J108" s="658"/>
      <c r="K108" s="124"/>
    </row>
    <row r="109" spans="2:15" ht="18" customHeight="1">
      <c r="B109" s="745" t="s">
        <v>37</v>
      </c>
      <c r="C109" s="746"/>
      <c r="D109" s="746"/>
      <c r="E109" s="746"/>
      <c r="F109" s="747"/>
      <c r="G109" s="258"/>
      <c r="H109" s="258"/>
      <c r="I109" s="677">
        <f>SUM(I110:J111)</f>
        <v>25</v>
      </c>
      <c r="J109" s="678"/>
      <c r="K109" s="125"/>
      <c r="O109" s="312">
        <f>IF(I109&lt;I112,"Er","")</f>
      </c>
    </row>
    <row r="110" spans="2:15" ht="15.75" customHeight="1">
      <c r="B110" s="761" t="s">
        <v>192</v>
      </c>
      <c r="C110" s="757"/>
      <c r="D110" s="762"/>
      <c r="E110" s="762"/>
      <c r="F110" s="762"/>
      <c r="G110" s="259">
        <v>5</v>
      </c>
      <c r="H110" s="260">
        <v>1</v>
      </c>
      <c r="I110" s="634">
        <v>20</v>
      </c>
      <c r="J110" s="635"/>
      <c r="K110" s="123"/>
      <c r="O110" s="56"/>
    </row>
    <row r="111" spans="2:15" ht="15.75" customHeight="1">
      <c r="B111" s="261" t="s">
        <v>38</v>
      </c>
      <c r="C111" s="262"/>
      <c r="D111" s="263"/>
      <c r="E111" s="263"/>
      <c r="F111" s="264"/>
      <c r="G111" s="265">
        <v>5</v>
      </c>
      <c r="H111" s="266">
        <v>2</v>
      </c>
      <c r="I111" s="665">
        <v>5</v>
      </c>
      <c r="J111" s="666"/>
      <c r="K111" s="131"/>
      <c r="O111" s="56"/>
    </row>
    <row r="112" spans="2:15" ht="15.75" customHeight="1">
      <c r="B112" s="659" t="s">
        <v>45</v>
      </c>
      <c r="C112" s="660"/>
      <c r="D112" s="660"/>
      <c r="E112" s="660"/>
      <c r="F112" s="661"/>
      <c r="G112" s="267">
        <v>5</v>
      </c>
      <c r="H112" s="268">
        <v>3</v>
      </c>
      <c r="I112" s="630">
        <v>25</v>
      </c>
      <c r="J112" s="631"/>
      <c r="K112" s="123"/>
      <c r="O112" s="312">
        <f>IF(I112&gt;I109,"Er","")</f>
      </c>
    </row>
    <row r="113" spans="2:15" ht="15.75" customHeight="1">
      <c r="B113" s="662" t="s">
        <v>139</v>
      </c>
      <c r="C113" s="663"/>
      <c r="D113" s="663"/>
      <c r="E113" s="663"/>
      <c r="F113" s="664"/>
      <c r="G113" s="269">
        <v>2</v>
      </c>
      <c r="H113" s="270">
        <v>4</v>
      </c>
      <c r="I113" s="653"/>
      <c r="J113" s="654"/>
      <c r="K113" s="123"/>
      <c r="O113" s="56"/>
    </row>
    <row r="114" spans="2:15" ht="15.75" customHeight="1">
      <c r="B114" s="662" t="s">
        <v>142</v>
      </c>
      <c r="C114" s="663"/>
      <c r="D114" s="663"/>
      <c r="E114" s="663"/>
      <c r="F114" s="664"/>
      <c r="G114" s="269">
        <v>2</v>
      </c>
      <c r="H114" s="272">
        <v>5</v>
      </c>
      <c r="I114" s="653"/>
      <c r="J114" s="654"/>
      <c r="K114" s="123"/>
      <c r="O114" s="56"/>
    </row>
    <row r="115" spans="2:15" ht="15.75" customHeight="1">
      <c r="B115" s="662" t="s">
        <v>39</v>
      </c>
      <c r="C115" s="663"/>
      <c r="D115" s="663"/>
      <c r="E115" s="663"/>
      <c r="F115" s="664"/>
      <c r="G115" s="269">
        <v>2</v>
      </c>
      <c r="H115" s="272">
        <v>1</v>
      </c>
      <c r="I115" s="653">
        <v>5</v>
      </c>
      <c r="J115" s="654"/>
      <c r="K115" s="123"/>
      <c r="O115" s="56"/>
    </row>
    <row r="116" spans="2:15" ht="18" customHeight="1">
      <c r="B116" s="273" t="s">
        <v>40</v>
      </c>
      <c r="C116" s="274"/>
      <c r="D116" s="274"/>
      <c r="E116" s="274"/>
      <c r="F116" s="274"/>
      <c r="G116" s="275"/>
      <c r="H116" s="275"/>
      <c r="I116" s="274"/>
      <c r="J116" s="276"/>
      <c r="K116" s="124"/>
      <c r="O116" s="56"/>
    </row>
    <row r="117" spans="2:15" ht="15.75" customHeight="1">
      <c r="B117" s="679" t="s">
        <v>242</v>
      </c>
      <c r="C117" s="680"/>
      <c r="D117" s="778"/>
      <c r="E117" s="778"/>
      <c r="F117" s="779"/>
      <c r="G117" s="277">
        <v>1</v>
      </c>
      <c r="H117" s="278">
        <v>1</v>
      </c>
      <c r="I117" s="634">
        <v>2</v>
      </c>
      <c r="J117" s="635"/>
      <c r="K117" s="123"/>
      <c r="O117" s="56"/>
    </row>
    <row r="118" spans="2:15" ht="15.75" customHeight="1">
      <c r="B118" s="645" t="s">
        <v>46</v>
      </c>
      <c r="C118" s="646"/>
      <c r="D118" s="646"/>
      <c r="E118" s="646"/>
      <c r="F118" s="647"/>
      <c r="G118" s="279">
        <v>1</v>
      </c>
      <c r="H118" s="280">
        <v>2</v>
      </c>
      <c r="I118" s="651">
        <v>1</v>
      </c>
      <c r="J118" s="652"/>
      <c r="K118" s="123"/>
      <c r="O118" s="56"/>
    </row>
    <row r="119" spans="2:15" ht="15.75" customHeight="1">
      <c r="B119" s="645" t="s">
        <v>47</v>
      </c>
      <c r="C119" s="646"/>
      <c r="D119" s="646"/>
      <c r="E119" s="646"/>
      <c r="F119" s="647"/>
      <c r="G119" s="279">
        <v>1</v>
      </c>
      <c r="H119" s="280">
        <v>3</v>
      </c>
      <c r="I119" s="651">
        <v>4</v>
      </c>
      <c r="J119" s="652"/>
      <c r="K119" s="123"/>
      <c r="O119" s="56"/>
    </row>
    <row r="120" spans="2:15" ht="15.75" customHeight="1">
      <c r="B120" s="645" t="s">
        <v>48</v>
      </c>
      <c r="C120" s="646"/>
      <c r="D120" s="646"/>
      <c r="E120" s="646"/>
      <c r="F120" s="647"/>
      <c r="G120" s="279">
        <v>1</v>
      </c>
      <c r="H120" s="280">
        <v>4</v>
      </c>
      <c r="I120" s="651">
        <v>1</v>
      </c>
      <c r="J120" s="652"/>
      <c r="K120" s="123"/>
      <c r="O120" s="56"/>
    </row>
    <row r="121" spans="2:15" ht="15.75" customHeight="1">
      <c r="B121" s="648" t="s">
        <v>49</v>
      </c>
      <c r="C121" s="649"/>
      <c r="D121" s="649"/>
      <c r="E121" s="649"/>
      <c r="F121" s="650"/>
      <c r="G121" s="241">
        <v>1</v>
      </c>
      <c r="H121" s="242">
        <v>5</v>
      </c>
      <c r="I121" s="651">
        <v>1</v>
      </c>
      <c r="J121" s="652"/>
      <c r="K121" s="123"/>
      <c r="O121" s="56"/>
    </row>
    <row r="122" spans="2:15" ht="15.75" customHeight="1">
      <c r="B122" s="645" t="s">
        <v>50</v>
      </c>
      <c r="C122" s="646"/>
      <c r="D122" s="646"/>
      <c r="E122" s="646"/>
      <c r="F122" s="647"/>
      <c r="G122" s="279">
        <v>1</v>
      </c>
      <c r="H122" s="280">
        <v>6</v>
      </c>
      <c r="I122" s="651">
        <v>1</v>
      </c>
      <c r="J122" s="652"/>
      <c r="K122" s="123"/>
      <c r="O122" s="56"/>
    </row>
    <row r="123" spans="2:15" ht="15.75" customHeight="1">
      <c r="B123" s="648" t="s">
        <v>51</v>
      </c>
      <c r="C123" s="649"/>
      <c r="D123" s="649"/>
      <c r="E123" s="649"/>
      <c r="F123" s="650"/>
      <c r="G123" s="241">
        <v>1</v>
      </c>
      <c r="H123" s="242">
        <v>7</v>
      </c>
      <c r="I123" s="651">
        <v>1</v>
      </c>
      <c r="J123" s="652"/>
      <c r="K123" s="123"/>
      <c r="O123" s="56"/>
    </row>
    <row r="124" spans="2:15" ht="15.75">
      <c r="B124" s="648" t="s">
        <v>158</v>
      </c>
      <c r="C124" s="649"/>
      <c r="D124" s="649"/>
      <c r="E124" s="649"/>
      <c r="F124" s="650"/>
      <c r="G124" s="241">
        <v>1</v>
      </c>
      <c r="H124" s="242">
        <v>9</v>
      </c>
      <c r="I124" s="651">
        <v>1</v>
      </c>
      <c r="J124" s="652"/>
      <c r="K124" s="123"/>
      <c r="O124" s="56"/>
    </row>
    <row r="125" spans="2:15" ht="15.75" customHeight="1" thickBot="1">
      <c r="B125" s="640" t="s">
        <v>52</v>
      </c>
      <c r="C125" s="641"/>
      <c r="D125" s="641"/>
      <c r="E125" s="641"/>
      <c r="F125" s="642"/>
      <c r="G125" s="281">
        <v>1</v>
      </c>
      <c r="H125" s="282">
        <v>8</v>
      </c>
      <c r="I125" s="643"/>
      <c r="J125" s="644"/>
      <c r="K125" s="123"/>
      <c r="O125" s="56"/>
    </row>
    <row r="126" ht="4.5" customHeight="1" thickBot="1"/>
    <row r="127" spans="2:14" ht="15.75">
      <c r="B127" s="597" t="s">
        <v>150</v>
      </c>
      <c r="C127" s="727"/>
      <c r="D127" s="728"/>
      <c r="E127" s="103"/>
      <c r="F127" s="628" t="s">
        <v>152</v>
      </c>
      <c r="G127" s="628"/>
      <c r="H127" s="628"/>
      <c r="I127" s="628"/>
      <c r="J127" s="629"/>
      <c r="K127" s="132"/>
      <c r="N127" s="2"/>
    </row>
    <row r="128" spans="2:14" ht="15.75">
      <c r="B128" s="598"/>
      <c r="C128" s="697"/>
      <c r="D128" s="741"/>
      <c r="E128" s="92"/>
      <c r="F128" s="751" t="s">
        <v>153</v>
      </c>
      <c r="G128" s="105"/>
      <c r="H128" s="105"/>
      <c r="I128" s="734" t="s">
        <v>154</v>
      </c>
      <c r="J128" s="735"/>
      <c r="K128" s="133"/>
      <c r="N128" s="2"/>
    </row>
    <row r="129" spans="2:14" ht="15.75">
      <c r="B129" s="598"/>
      <c r="C129" s="697"/>
      <c r="D129" s="741"/>
      <c r="E129" s="92"/>
      <c r="F129" s="751"/>
      <c r="G129" s="105"/>
      <c r="H129" s="105"/>
      <c r="I129" s="60" t="s">
        <v>151</v>
      </c>
      <c r="J129" s="61" t="s">
        <v>155</v>
      </c>
      <c r="K129" s="133"/>
      <c r="N129" s="2"/>
    </row>
    <row r="130" spans="2:17" ht="18.75">
      <c r="B130" s="736" t="s">
        <v>197</v>
      </c>
      <c r="C130" s="737"/>
      <c r="D130" s="738"/>
      <c r="E130" s="154">
        <v>1</v>
      </c>
      <c r="F130" s="67"/>
      <c r="G130" s="149"/>
      <c r="H130" s="149"/>
      <c r="I130" s="67"/>
      <c r="J130" s="68"/>
      <c r="K130" s="134"/>
      <c r="N130" s="2"/>
      <c r="O130" s="56"/>
      <c r="P130" s="56"/>
      <c r="Q130" s="56"/>
    </row>
    <row r="131" spans="2:17" ht="15.75">
      <c r="B131" s="739" t="s">
        <v>180</v>
      </c>
      <c r="C131" s="740"/>
      <c r="D131" s="730"/>
      <c r="E131" s="160">
        <v>2</v>
      </c>
      <c r="F131" s="63"/>
      <c r="G131" s="150"/>
      <c r="H131" s="150"/>
      <c r="I131" s="63"/>
      <c r="J131" s="69"/>
      <c r="K131" s="134"/>
      <c r="N131" s="2"/>
      <c r="O131" s="56"/>
      <c r="P131" s="56"/>
      <c r="Q131" s="56"/>
    </row>
    <row r="132" spans="2:17" ht="16.5" thickBot="1">
      <c r="B132" s="748" t="s">
        <v>181</v>
      </c>
      <c r="C132" s="749"/>
      <c r="D132" s="750"/>
      <c r="E132" s="104"/>
      <c r="F132" s="47"/>
      <c r="G132" s="151"/>
      <c r="H132" s="151"/>
      <c r="I132" s="47"/>
      <c r="J132" s="48"/>
      <c r="K132" s="135"/>
      <c r="N132" s="2"/>
      <c r="O132" s="312">
        <f>IF(AND(AE16=TRUE,SUM(F130:F131)&lt;&gt;0),"Er","")</f>
      </c>
      <c r="P132" s="312">
        <f>IF(AND(AE17=TRUE,SUM(I130:I131)&lt;&gt;0),"Er","")</f>
      </c>
      <c r="Q132" s="312">
        <f>IF(AND(AE19=TRUE,SUM(J130:J131)&lt;&gt;0),"Er","")</f>
      </c>
    </row>
    <row r="133" ht="4.5" customHeight="1">
      <c r="N133" s="2"/>
    </row>
    <row r="134" spans="2:14" ht="15.75">
      <c r="B134" s="45"/>
      <c r="C134" s="45"/>
      <c r="D134" s="46"/>
      <c r="E134" s="46"/>
      <c r="F134" s="46"/>
      <c r="G134" s="152"/>
      <c r="H134" s="152"/>
      <c r="I134" s="45"/>
      <c r="J134" s="45"/>
      <c r="K134" s="45"/>
      <c r="N134" s="2"/>
    </row>
    <row r="135" spans="2:14" ht="15.75">
      <c r="B135" s="45"/>
      <c r="C135" s="45"/>
      <c r="D135" s="45"/>
      <c r="E135" s="45"/>
      <c r="F135" s="45"/>
      <c r="G135" s="152"/>
      <c r="H135" s="152"/>
      <c r="I135" s="45"/>
      <c r="J135" s="45"/>
      <c r="K135" s="45"/>
      <c r="N135" s="2"/>
    </row>
    <row r="136" spans="2:14" ht="15.75">
      <c r="B136" s="45"/>
      <c r="C136" s="45"/>
      <c r="D136" s="45"/>
      <c r="E136" s="45"/>
      <c r="F136" s="45"/>
      <c r="G136" s="152"/>
      <c r="H136" s="152"/>
      <c r="I136" s="45"/>
      <c r="J136" s="45"/>
      <c r="K136" s="45"/>
      <c r="N136" s="2"/>
    </row>
    <row r="137" spans="2:17" ht="15.75">
      <c r="B137" s="45"/>
      <c r="C137" s="45"/>
      <c r="D137" s="45"/>
      <c r="E137" s="45"/>
      <c r="F137" s="45"/>
      <c r="G137" s="152"/>
      <c r="H137" s="152"/>
      <c r="I137" s="45"/>
      <c r="J137" s="45"/>
      <c r="K137" s="45"/>
      <c r="N137" s="2"/>
      <c r="O137" s="772"/>
      <c r="P137" s="773"/>
      <c r="Q137" s="774"/>
    </row>
    <row r="138" spans="2:14" ht="15.75">
      <c r="B138" s="45"/>
      <c r="C138" s="45"/>
      <c r="D138" s="45"/>
      <c r="E138" s="45"/>
      <c r="F138" s="45"/>
      <c r="G138" s="152"/>
      <c r="H138" s="152"/>
      <c r="I138" s="45"/>
      <c r="J138" s="45"/>
      <c r="K138" s="45"/>
      <c r="N138" s="2"/>
    </row>
    <row r="139" spans="2:14" ht="15.75">
      <c r="B139" s="45"/>
      <c r="C139" s="45"/>
      <c r="D139" s="45"/>
      <c r="E139" s="45"/>
      <c r="F139" s="45"/>
      <c r="G139" s="152"/>
      <c r="H139" s="152"/>
      <c r="I139" s="45"/>
      <c r="J139" s="45"/>
      <c r="K139" s="45"/>
      <c r="N139" s="2"/>
    </row>
    <row r="140" spans="2:14" ht="15.75">
      <c r="B140" s="45"/>
      <c r="C140" s="45"/>
      <c r="D140" s="45"/>
      <c r="E140" s="45"/>
      <c r="F140" s="45"/>
      <c r="G140" s="152"/>
      <c r="H140" s="152"/>
      <c r="I140" s="45"/>
      <c r="J140" s="45"/>
      <c r="K140" s="45"/>
      <c r="N140" s="2"/>
    </row>
    <row r="141" spans="2:14" ht="15.75">
      <c r="B141" s="45"/>
      <c r="C141" s="45"/>
      <c r="D141" s="45"/>
      <c r="E141" s="45"/>
      <c r="F141" s="45"/>
      <c r="G141" s="152"/>
      <c r="H141" s="152"/>
      <c r="I141" s="45"/>
      <c r="J141" s="45"/>
      <c r="K141" s="45"/>
      <c r="N141" s="2"/>
    </row>
    <row r="142" spans="2:14" ht="15.75">
      <c r="B142" s="45"/>
      <c r="C142" s="45"/>
      <c r="D142" s="45"/>
      <c r="E142" s="45"/>
      <c r="F142" s="45"/>
      <c r="G142" s="152"/>
      <c r="H142" s="152"/>
      <c r="I142" s="45"/>
      <c r="J142" s="45"/>
      <c r="K142" s="45"/>
      <c r="N142" s="2"/>
    </row>
    <row r="143" spans="2:14" ht="15.75">
      <c r="B143" s="45"/>
      <c r="C143" s="45"/>
      <c r="D143" s="45"/>
      <c r="E143" s="45"/>
      <c r="F143" s="45"/>
      <c r="G143" s="152"/>
      <c r="H143" s="152"/>
      <c r="I143" s="45"/>
      <c r="J143" s="45"/>
      <c r="K143" s="45"/>
      <c r="N143" s="2"/>
    </row>
    <row r="144" spans="2:14" ht="15.75">
      <c r="B144" s="70" t="s">
        <v>185</v>
      </c>
      <c r="C144" s="70"/>
      <c r="D144" s="2"/>
      <c r="E144" s="2"/>
      <c r="F144" s="2"/>
      <c r="G144" s="153"/>
      <c r="H144" s="153"/>
      <c r="I144" s="2"/>
      <c r="J144" s="2"/>
      <c r="K144" s="2"/>
      <c r="N144" s="2"/>
    </row>
    <row r="145" spans="2:14" ht="15.75">
      <c r="B145" s="2"/>
      <c r="C145" s="2"/>
      <c r="D145" s="2"/>
      <c r="E145" s="2"/>
      <c r="F145" s="2"/>
      <c r="G145" s="153"/>
      <c r="H145" s="153"/>
      <c r="I145" s="2"/>
      <c r="J145" s="2"/>
      <c r="K145" s="2"/>
      <c r="N145" s="2"/>
    </row>
    <row r="146" spans="2:14" ht="15.75">
      <c r="B146" s="2"/>
      <c r="C146" s="2"/>
      <c r="D146" s="2"/>
      <c r="E146" s="2"/>
      <c r="F146" s="2"/>
      <c r="G146" s="153"/>
      <c r="H146" s="153"/>
      <c r="I146" s="2"/>
      <c r="J146" s="2"/>
      <c r="K146" s="2"/>
      <c r="N146" s="2"/>
    </row>
    <row r="147" spans="2:14" ht="15.75">
      <c r="B147" s="2"/>
      <c r="C147" s="2"/>
      <c r="D147" s="2"/>
      <c r="E147" s="2"/>
      <c r="F147" s="2"/>
      <c r="G147" s="153"/>
      <c r="H147" s="153"/>
      <c r="I147" s="2"/>
      <c r="J147" s="2"/>
      <c r="K147" s="2"/>
      <c r="N147" s="2"/>
    </row>
    <row r="148" ht="15.75">
      <c r="N148" s="2"/>
    </row>
  </sheetData>
  <sheetProtection password="C129" sheet="1"/>
  <mergeCells count="124">
    <mergeCell ref="O137:Q137"/>
    <mergeCell ref="I96:J96"/>
    <mergeCell ref="B85:F85"/>
    <mergeCell ref="B92:F92"/>
    <mergeCell ref="I92:J92"/>
    <mergeCell ref="I93:J93"/>
    <mergeCell ref="B93:F93"/>
    <mergeCell ref="B94:F94"/>
    <mergeCell ref="B95:F95"/>
    <mergeCell ref="B117:F117"/>
    <mergeCell ref="C3:C4"/>
    <mergeCell ref="I85:J85"/>
    <mergeCell ref="B86:F86"/>
    <mergeCell ref="I86:J86"/>
    <mergeCell ref="F3:J3"/>
    <mergeCell ref="B3:B4"/>
    <mergeCell ref="D3:D4"/>
    <mergeCell ref="B28:B29"/>
    <mergeCell ref="I80:J80"/>
    <mergeCell ref="B81:F81"/>
    <mergeCell ref="I109:J109"/>
    <mergeCell ref="I112:J112"/>
    <mergeCell ref="I120:J120"/>
    <mergeCell ref="B115:F115"/>
    <mergeCell ref="B110:F110"/>
    <mergeCell ref="I114:J114"/>
    <mergeCell ref="I118:J118"/>
    <mergeCell ref="I117:J117"/>
    <mergeCell ref="B132:D132"/>
    <mergeCell ref="F128:F129"/>
    <mergeCell ref="B99:F99"/>
    <mergeCell ref="B103:F103"/>
    <mergeCell ref="B118:F118"/>
    <mergeCell ref="B101:F101"/>
    <mergeCell ref="B104:F104"/>
    <mergeCell ref="B114:F114"/>
    <mergeCell ref="B106:F106"/>
    <mergeCell ref="B107:F107"/>
    <mergeCell ref="B90:F90"/>
    <mergeCell ref="I95:J95"/>
    <mergeCell ref="I124:J124"/>
    <mergeCell ref="B98:F98"/>
    <mergeCell ref="B97:F97"/>
    <mergeCell ref="I122:J122"/>
    <mergeCell ref="B105:F105"/>
    <mergeCell ref="I121:J121"/>
    <mergeCell ref="B109:F109"/>
    <mergeCell ref="I115:J115"/>
    <mergeCell ref="I128:J128"/>
    <mergeCell ref="B130:D130"/>
    <mergeCell ref="B131:D131"/>
    <mergeCell ref="B127:D129"/>
    <mergeCell ref="F127:J127"/>
    <mergeCell ref="B84:F84"/>
    <mergeCell ref="F28:J28"/>
    <mergeCell ref="B88:F88"/>
    <mergeCell ref="B80:F80"/>
    <mergeCell ref="B82:F82"/>
    <mergeCell ref="B57:B58"/>
    <mergeCell ref="B48:B49"/>
    <mergeCell ref="D48:D49"/>
    <mergeCell ref="D28:D29"/>
    <mergeCell ref="B23:B24"/>
    <mergeCell ref="D72:D73"/>
    <mergeCell ref="F72:J72"/>
    <mergeCell ref="I26:J26"/>
    <mergeCell ref="B72:B73"/>
    <mergeCell ref="F57:J57"/>
    <mergeCell ref="D57:D58"/>
    <mergeCell ref="B39:B40"/>
    <mergeCell ref="D39:D40"/>
    <mergeCell ref="F39:J39"/>
    <mergeCell ref="L3:M3"/>
    <mergeCell ref="L57:M57"/>
    <mergeCell ref="L28:M28"/>
    <mergeCell ref="L25:M25"/>
    <mergeCell ref="I23:M23"/>
    <mergeCell ref="I24:J24"/>
    <mergeCell ref="L26:M26"/>
    <mergeCell ref="F48:J48"/>
    <mergeCell ref="L48:M48"/>
    <mergeCell ref="D26:F26"/>
    <mergeCell ref="D23:F24"/>
    <mergeCell ref="L24:M24"/>
    <mergeCell ref="D25:F25"/>
    <mergeCell ref="I25:J25"/>
    <mergeCell ref="B100:F100"/>
    <mergeCell ref="B102:F102"/>
    <mergeCell ref="L39:M39"/>
    <mergeCell ref="I88:J88"/>
    <mergeCell ref="B89:F89"/>
    <mergeCell ref="I89:J89"/>
    <mergeCell ref="I84:J84"/>
    <mergeCell ref="B87:F87"/>
    <mergeCell ref="I87:J87"/>
    <mergeCell ref="B96:F96"/>
    <mergeCell ref="B91:F91"/>
    <mergeCell ref="I113:J113"/>
    <mergeCell ref="B108:J108"/>
    <mergeCell ref="B112:F112"/>
    <mergeCell ref="I110:J110"/>
    <mergeCell ref="B113:F113"/>
    <mergeCell ref="I111:J111"/>
    <mergeCell ref="I100:J100"/>
    <mergeCell ref="I97:J97"/>
    <mergeCell ref="I101:J101"/>
    <mergeCell ref="B125:F125"/>
    <mergeCell ref="I125:J125"/>
    <mergeCell ref="B119:F119"/>
    <mergeCell ref="B121:F121"/>
    <mergeCell ref="B123:F123"/>
    <mergeCell ref="B120:F120"/>
    <mergeCell ref="B122:F122"/>
    <mergeCell ref="B124:F124"/>
    <mergeCell ref="I119:J119"/>
    <mergeCell ref="I123:J123"/>
    <mergeCell ref="L72:M72"/>
    <mergeCell ref="I82:J82"/>
    <mergeCell ref="I99:J99"/>
    <mergeCell ref="I81:J81"/>
    <mergeCell ref="I90:J90"/>
    <mergeCell ref="I94:J94"/>
    <mergeCell ref="I98:J98"/>
    <mergeCell ref="I91:J91"/>
  </mergeCells>
  <dataValidations count="13">
    <dataValidation type="whole" allowBlank="1" showInputMessage="1" showErrorMessage="1" errorTitle="Lỗi nhập dữ liệu" error="Chỉ nhập số không vượt quá 500" sqref="I102:K103">
      <formula1>0</formula1>
      <formula2>500</formula2>
    </dataValidation>
    <dataValidation allowBlank="1" showInputMessage="1" showErrorMessage="1" errorTitle="Lçi nhËp d÷ liÖu" error="ChØ nhËp d÷ liÖu kiÓu sè, kh«ng nhËp ch÷." sqref="D74:M75 D5:E21 D41:M41 F42:M42 D61:E70 D59:M60 D52:E55 D50:M51 D76:E78 D32:E38 D30:M31 L17:M18 F5:M6 D42:E46"/>
    <dataValidation type="whole" allowBlank="1" showErrorMessage="1" errorTitle="Lỗi nhập dữ liệu" error="Chỉ nhập số tối đa 50" sqref="F130:K131 I113:K115">
      <formula1>0</formula1>
      <formula2>50</formula2>
    </dataValidation>
    <dataValidation type="whole" allowBlank="1" showErrorMessage="1" errorTitle="Lỗi nhập dữ liệu" error="Chỉ nhập số tối đa 200" sqref="I81:K82 I104:K107 L19:M21 F7:M16">
      <formula1>0</formula1>
      <formula2>200</formula2>
    </dataValidation>
    <dataValidation type="whole" allowBlank="1" showErrorMessage="1" errorTitle="Lỗi nhập dữ liệu" error="Chỉ nhập số tối đa 10" sqref="F61:M67 F69:M70 F32:M38">
      <formula1>0</formula1>
      <formula2>10</formula2>
    </dataValidation>
    <dataValidation type="whole" allowBlank="1" showErrorMessage="1" errorTitle="Lỗi nhập dữ liệu" error="Chỉ nhập số tối đa 20" sqref="F76:M78 F43:M46 F55 F52:F53 G52:H55 I52:M53 I55:M55">
      <formula1>0</formula1>
      <formula2>20</formula2>
    </dataValidation>
    <dataValidation type="whole" allowBlank="1" showErrorMessage="1" errorTitle="Lỗi nhập dữ liệu" error="Chỉ nhập số tối đa 200000" sqref="I84:K87">
      <formula1>0</formula1>
      <formula2>200000</formula2>
    </dataValidation>
    <dataValidation allowBlank="1" sqref="I88:K88 I109:K109"/>
    <dataValidation type="whole" allowBlank="1" showErrorMessage="1" errorTitle="Lỗi nhập dữ liệu" error="Chỉ nhập số tối đa 100000" sqref="I89:K101">
      <formula1>0</formula1>
      <formula2>100000</formula2>
    </dataValidation>
    <dataValidation type="whole" allowBlank="1" showErrorMessage="1" errorTitle="Lỗi nhập dữ liệu" error="Chỉ nhập số tối đa 500" sqref="I110:K112">
      <formula1>0</formula1>
      <formula2>500</formula2>
    </dataValidation>
    <dataValidation type="whole" allowBlank="1" showErrorMessage="1" errorTitle="Lỗi nhập dữ liệu" error="Chỉ nhập số tối đa 100" sqref="I117:K125 F54 I54:M54 F68:M68">
      <formula1>0</formula1>
      <formula2>100</formula2>
    </dataValidation>
    <dataValidation allowBlank="1" showErrorMessage="1" errorTitle="Lçi nhËp d÷ liÖu" error="ChØ nhËp d÷ liÖu kiÓu sè, kh«ng nhËp ch÷." sqref="F17:K21"/>
    <dataValidation type="whole" allowBlank="1" showErrorMessage="1" errorTitle="Lỗi nhập dữ liệu" error="Chỗ ngồi chỉ nhập số tối đa 20000" sqref="D26:M26">
      <formula1>0</formula1>
      <formula2>20000</formula2>
    </dataValidation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82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5"/>
  <sheetViews>
    <sheetView showGridLines="0" tabSelected="1" workbookViewId="0" topLeftCell="A1">
      <selection activeCell="Z11" sqref="Z11"/>
    </sheetView>
  </sheetViews>
  <sheetFormatPr defaultColWidth="8.796875" defaultRowHeight="15"/>
  <cols>
    <col min="1" max="1" width="1.59765625" style="1" customWidth="1"/>
    <col min="2" max="2" width="20.19921875" style="1" customWidth="1"/>
    <col min="3" max="3" width="10.19921875" style="1" hidden="1" customWidth="1"/>
    <col min="4" max="4" width="5.09765625" style="1" customWidth="1"/>
    <col min="5" max="5" width="5.8984375" style="1" customWidth="1"/>
    <col min="6" max="6" width="10.69921875" style="1" hidden="1" customWidth="1"/>
    <col min="7" max="7" width="5.09765625" style="1" customWidth="1"/>
    <col min="8" max="8" width="10" style="1" hidden="1" customWidth="1"/>
    <col min="9" max="10" width="5.09765625" style="1" customWidth="1"/>
    <col min="11" max="11" width="5.59765625" style="1" customWidth="1"/>
    <col min="12" max="17" width="5.09765625" style="1" customWidth="1"/>
    <col min="18" max="18" width="0.8984375" style="1" customWidth="1"/>
    <col min="19" max="24" width="2.59765625" style="8" customWidth="1"/>
    <col min="25" max="16384" width="9" style="1" customWidth="1"/>
  </cols>
  <sheetData>
    <row r="1" spans="2:9" ht="18.75">
      <c r="B1" s="850" t="s">
        <v>74</v>
      </c>
      <c r="C1" s="850"/>
      <c r="D1" s="850"/>
      <c r="E1" s="850"/>
      <c r="F1" s="850"/>
      <c r="G1" s="850"/>
      <c r="H1" s="850"/>
      <c r="I1" s="850"/>
    </row>
    <row r="2" spans="9:11" ht="4.5" customHeight="1">
      <c r="I2" s="28"/>
      <c r="J2" s="28"/>
      <c r="K2" s="28"/>
    </row>
    <row r="3" spans="2:19" ht="15.75">
      <c r="B3" s="854" t="s">
        <v>75</v>
      </c>
      <c r="C3" s="855"/>
      <c r="D3" s="856"/>
      <c r="E3" s="857"/>
      <c r="F3" s="858"/>
      <c r="G3" s="859"/>
      <c r="H3" s="74"/>
      <c r="J3" s="42"/>
      <c r="K3" s="28"/>
      <c r="S3" s="9">
        <f>IF(E3&gt;Truong!N15,"Er","")</f>
      </c>
    </row>
    <row r="4" spans="7:24" s="11" customFormat="1" ht="15.75" thickBot="1">
      <c r="G4" s="31"/>
      <c r="H4" s="31"/>
      <c r="S4" s="8"/>
      <c r="T4" s="8"/>
      <c r="U4" s="8"/>
      <c r="V4" s="8"/>
      <c r="W4" s="8"/>
      <c r="X4" s="8"/>
    </row>
    <row r="5" spans="2:24" s="11" customFormat="1" ht="15">
      <c r="B5" s="597" t="s">
        <v>76</v>
      </c>
      <c r="C5" s="727"/>
      <c r="D5" s="728"/>
      <c r="E5" s="728"/>
      <c r="F5" s="728"/>
      <c r="G5" s="728"/>
      <c r="H5" s="763"/>
      <c r="I5" s="816" t="s">
        <v>20</v>
      </c>
      <c r="J5" s="816"/>
      <c r="K5" s="816"/>
      <c r="L5" s="816" t="s">
        <v>21</v>
      </c>
      <c r="M5" s="816"/>
      <c r="N5" s="816"/>
      <c r="O5" s="816"/>
      <c r="P5" s="816"/>
      <c r="Q5" s="817"/>
      <c r="S5" s="8"/>
      <c r="T5" s="8"/>
      <c r="U5" s="8"/>
      <c r="V5" s="8"/>
      <c r="W5" s="8"/>
      <c r="X5" s="8"/>
    </row>
    <row r="6" spans="2:24" s="11" customFormat="1" ht="15">
      <c r="B6" s="598"/>
      <c r="C6" s="697"/>
      <c r="D6" s="741"/>
      <c r="E6" s="741"/>
      <c r="F6" s="741"/>
      <c r="G6" s="741"/>
      <c r="H6" s="764"/>
      <c r="I6" s="818"/>
      <c r="J6" s="818"/>
      <c r="K6" s="818"/>
      <c r="L6" s="818" t="s">
        <v>25</v>
      </c>
      <c r="M6" s="818"/>
      <c r="N6" s="818"/>
      <c r="O6" s="818" t="s">
        <v>26</v>
      </c>
      <c r="P6" s="818"/>
      <c r="Q6" s="819"/>
      <c r="S6" s="8"/>
      <c r="T6" s="8"/>
      <c r="U6" s="8"/>
      <c r="V6" s="8"/>
      <c r="W6" s="8"/>
      <c r="X6" s="8"/>
    </row>
    <row r="7" spans="2:24" s="11" customFormat="1" ht="15.75">
      <c r="B7" s="862" t="s">
        <v>27</v>
      </c>
      <c r="C7" s="863"/>
      <c r="D7" s="863"/>
      <c r="E7" s="863"/>
      <c r="F7" s="863"/>
      <c r="G7" s="864"/>
      <c r="H7" s="73"/>
      <c r="I7" s="820">
        <f>SUM(I9:K11)</f>
        <v>12</v>
      </c>
      <c r="J7" s="820"/>
      <c r="K7" s="820"/>
      <c r="L7" s="820">
        <f>SUM(L9:N11)</f>
        <v>12</v>
      </c>
      <c r="M7" s="820"/>
      <c r="N7" s="820"/>
      <c r="O7" s="820">
        <f>SUM(O9:Q11)</f>
        <v>0</v>
      </c>
      <c r="P7" s="820"/>
      <c r="Q7" s="833"/>
      <c r="S7"/>
      <c r="T7"/>
      <c r="U7"/>
      <c r="V7" s="8"/>
      <c r="W7" s="8"/>
      <c r="X7" s="8"/>
    </row>
    <row r="8" spans="2:24" s="11" customFormat="1" ht="15.75" hidden="1">
      <c r="B8" s="75"/>
      <c r="C8" s="76"/>
      <c r="D8" s="76"/>
      <c r="E8" s="76"/>
      <c r="F8" s="76"/>
      <c r="G8" s="77"/>
      <c r="H8" s="78" t="s">
        <v>243</v>
      </c>
      <c r="I8" s="793">
        <v>3</v>
      </c>
      <c r="J8" s="794"/>
      <c r="K8" s="795"/>
      <c r="L8" s="793">
        <v>1</v>
      </c>
      <c r="M8" s="794"/>
      <c r="N8" s="795"/>
      <c r="O8" s="793">
        <v>2</v>
      </c>
      <c r="P8" s="794"/>
      <c r="Q8" s="796"/>
      <c r="S8" s="9"/>
      <c r="T8" s="9"/>
      <c r="U8" s="9"/>
      <c r="V8" s="8"/>
      <c r="W8" s="8"/>
      <c r="X8" s="8"/>
    </row>
    <row r="9" spans="2:24" s="11" customFormat="1" ht="15.75">
      <c r="B9" s="860" t="s">
        <v>82</v>
      </c>
      <c r="C9" s="861"/>
      <c r="D9" s="861"/>
      <c r="E9" s="861"/>
      <c r="F9" s="861"/>
      <c r="G9" s="770"/>
      <c r="H9" s="79">
        <v>1</v>
      </c>
      <c r="I9" s="830">
        <v>12</v>
      </c>
      <c r="J9" s="830"/>
      <c r="K9" s="830"/>
      <c r="L9" s="807">
        <v>12</v>
      </c>
      <c r="M9" s="808"/>
      <c r="N9" s="809"/>
      <c r="O9" s="807"/>
      <c r="P9" s="808"/>
      <c r="Q9" s="834"/>
      <c r="S9" s="9">
        <f>IF(I9&lt;SUM(L9,O9),"Er","")</f>
      </c>
      <c r="T9" s="9">
        <f>IF(L9&gt;I9,"Er","")</f>
      </c>
      <c r="U9" s="9">
        <f>IF(O9&gt;I9,"Er","")</f>
      </c>
      <c r="V9" s="8"/>
      <c r="W9" s="8"/>
      <c r="X9" s="8"/>
    </row>
    <row r="10" spans="2:24" s="11" customFormat="1" ht="15.75">
      <c r="B10" s="851" t="s">
        <v>41</v>
      </c>
      <c r="C10" s="852"/>
      <c r="D10" s="852"/>
      <c r="E10" s="852"/>
      <c r="F10" s="852"/>
      <c r="G10" s="853"/>
      <c r="H10" s="80">
        <v>2</v>
      </c>
      <c r="I10" s="792"/>
      <c r="J10" s="792"/>
      <c r="K10" s="792"/>
      <c r="L10" s="665"/>
      <c r="M10" s="785"/>
      <c r="N10" s="784"/>
      <c r="O10" s="665"/>
      <c r="P10" s="785"/>
      <c r="Q10" s="666"/>
      <c r="S10" s="9">
        <f>IF(I10&lt;SUM(L10,O10),"Er","")</f>
      </c>
      <c r="T10" s="9">
        <f>IF(L10&gt;I10,"Er","")</f>
      </c>
      <c r="U10" s="9">
        <f>IF(O10&gt;I10,"Er","")</f>
      </c>
      <c r="V10" s="8"/>
      <c r="W10" s="8"/>
      <c r="X10" s="8"/>
    </row>
    <row r="11" spans="2:24" s="11" customFormat="1" ht="16.5" thickBot="1">
      <c r="B11" s="839" t="s">
        <v>83</v>
      </c>
      <c r="C11" s="840"/>
      <c r="D11" s="840"/>
      <c r="E11" s="840"/>
      <c r="F11" s="840"/>
      <c r="G11" s="841"/>
      <c r="H11" s="81">
        <v>3</v>
      </c>
      <c r="I11" s="842"/>
      <c r="J11" s="842"/>
      <c r="K11" s="842"/>
      <c r="L11" s="780"/>
      <c r="M11" s="782"/>
      <c r="N11" s="781"/>
      <c r="O11" s="780"/>
      <c r="P11" s="782"/>
      <c r="Q11" s="783"/>
      <c r="S11" s="9">
        <f>IF(I11&lt;SUM(L11,O11),"Er","")</f>
      </c>
      <c r="T11" s="9">
        <f>IF(L11&gt;I11,"Er","")</f>
      </c>
      <c r="U11" s="9">
        <f>IF(O11&gt;I11,"Er","")</f>
      </c>
      <c r="V11" s="8"/>
      <c r="W11" s="8"/>
      <c r="X11" s="8"/>
    </row>
    <row r="12" spans="19:24" s="11" customFormat="1" ht="15.75" thickBot="1">
      <c r="S12" s="8"/>
      <c r="T12" s="8"/>
      <c r="U12" s="8"/>
      <c r="V12" s="8"/>
      <c r="W12" s="8"/>
      <c r="X12" s="8"/>
    </row>
    <row r="13" spans="2:24" s="11" customFormat="1" ht="15.75">
      <c r="B13" s="831" t="s">
        <v>95</v>
      </c>
      <c r="C13" s="689"/>
      <c r="D13" s="689"/>
      <c r="E13" s="689"/>
      <c r="F13" s="689"/>
      <c r="G13" s="690"/>
      <c r="H13" s="71"/>
      <c r="I13" s="816" t="s">
        <v>54</v>
      </c>
      <c r="J13" s="816"/>
      <c r="K13" s="816"/>
      <c r="L13" s="843" t="s">
        <v>55</v>
      </c>
      <c r="M13" s="844"/>
      <c r="N13" s="844"/>
      <c r="O13" s="844"/>
      <c r="P13" s="844"/>
      <c r="Q13" s="845"/>
      <c r="S13" s="8"/>
      <c r="T13" s="8"/>
      <c r="U13" s="8"/>
      <c r="V13" s="8"/>
      <c r="W13" s="8"/>
      <c r="X13" s="8"/>
    </row>
    <row r="14" spans="2:24" s="11" customFormat="1" ht="15.75">
      <c r="B14" s="832"/>
      <c r="C14" s="692"/>
      <c r="D14" s="692"/>
      <c r="E14" s="692"/>
      <c r="F14" s="692"/>
      <c r="G14" s="693"/>
      <c r="H14" s="72"/>
      <c r="I14" s="818"/>
      <c r="J14" s="818"/>
      <c r="K14" s="818"/>
      <c r="L14" s="847" t="s">
        <v>57</v>
      </c>
      <c r="M14" s="848"/>
      <c r="N14" s="847" t="s">
        <v>58</v>
      </c>
      <c r="O14" s="848"/>
      <c r="P14" s="847" t="s">
        <v>59</v>
      </c>
      <c r="Q14" s="849"/>
      <c r="S14" s="8"/>
      <c r="T14" s="8"/>
      <c r="U14" s="8"/>
      <c r="V14" s="8"/>
      <c r="W14" s="8"/>
      <c r="X14" s="8"/>
    </row>
    <row r="15" spans="2:24" s="11" customFormat="1" ht="16.5" thickBot="1">
      <c r="B15" s="835" t="s">
        <v>77</v>
      </c>
      <c r="C15" s="836"/>
      <c r="D15" s="836"/>
      <c r="E15" s="836"/>
      <c r="F15" s="836"/>
      <c r="G15" s="837"/>
      <c r="H15" s="82">
        <v>4</v>
      </c>
      <c r="I15" s="797">
        <v>27</v>
      </c>
      <c r="J15" s="838"/>
      <c r="K15" s="798"/>
      <c r="L15" s="797">
        <v>22</v>
      </c>
      <c r="M15" s="798"/>
      <c r="N15" s="797"/>
      <c r="O15" s="798"/>
      <c r="P15" s="797"/>
      <c r="Q15" s="846"/>
      <c r="S15" s="9">
        <f>IF(OR(I15&lt;L15,I15&lt;N15,I15&lt;P15),"Er","")</f>
      </c>
      <c r="T15" s="9">
        <f>IF(OR(L15&gt;I15,L15&lt;P15),"Er","")</f>
      </c>
      <c r="U15" s="312">
        <f>IF(OR(N15&gt;I15,I15-N15&lt;L15-P15),"Er","")</f>
      </c>
      <c r="V15" s="312">
        <f>IF(OR(P15&gt;L15,I15-N15&lt;L15-P15),"Er","")</f>
      </c>
      <c r="W15" s="8"/>
      <c r="X15" s="8"/>
    </row>
    <row r="16" spans="19:24" s="11" customFormat="1" ht="15.75" thickBot="1">
      <c r="S16" s="8"/>
      <c r="T16" s="8"/>
      <c r="U16" s="8"/>
      <c r="V16" s="8"/>
      <c r="W16" s="8"/>
      <c r="X16" s="8"/>
    </row>
    <row r="17" spans="2:15" ht="15.75">
      <c r="B17" s="821" t="s">
        <v>78</v>
      </c>
      <c r="C17" s="83"/>
      <c r="D17" s="823" t="s">
        <v>80</v>
      </c>
      <c r="E17" s="824"/>
      <c r="F17" s="83"/>
      <c r="G17" s="786" t="s">
        <v>94</v>
      </c>
      <c r="H17" s="787"/>
      <c r="I17" s="787"/>
      <c r="J17" s="787"/>
      <c r="K17" s="787"/>
      <c r="L17" s="787"/>
      <c r="M17" s="787"/>
      <c r="N17" s="787"/>
      <c r="O17" s="788"/>
    </row>
    <row r="18" spans="2:15" ht="15.75">
      <c r="B18" s="822"/>
      <c r="C18" s="84"/>
      <c r="D18" s="825"/>
      <c r="E18" s="826"/>
      <c r="F18" s="84"/>
      <c r="G18" s="799" t="s">
        <v>79</v>
      </c>
      <c r="H18" s="800"/>
      <c r="I18" s="801"/>
      <c r="J18" s="805" t="s">
        <v>55</v>
      </c>
      <c r="K18" s="829"/>
      <c r="L18" s="829"/>
      <c r="M18" s="829"/>
      <c r="N18" s="829"/>
      <c r="O18" s="815"/>
    </row>
    <row r="19" spans="2:15" ht="15.75">
      <c r="B19" s="822"/>
      <c r="C19" s="85"/>
      <c r="D19" s="827"/>
      <c r="E19" s="828"/>
      <c r="F19" s="85"/>
      <c r="G19" s="802"/>
      <c r="H19" s="803"/>
      <c r="I19" s="804"/>
      <c r="J19" s="805" t="s">
        <v>57</v>
      </c>
      <c r="K19" s="806"/>
      <c r="L19" s="805" t="s">
        <v>58</v>
      </c>
      <c r="M19" s="806"/>
      <c r="N19" s="805" t="s">
        <v>81</v>
      </c>
      <c r="O19" s="815"/>
    </row>
    <row r="20" spans="2:15" ht="15.75">
      <c r="B20" s="32" t="s">
        <v>54</v>
      </c>
      <c r="C20" s="86"/>
      <c r="D20" s="677">
        <f>SUM(D21:E24)</f>
        <v>12</v>
      </c>
      <c r="E20" s="789"/>
      <c r="F20" s="201"/>
      <c r="G20" s="677">
        <f>SUM(G21:I24)</f>
        <v>377</v>
      </c>
      <c r="H20" s="813"/>
      <c r="I20" s="789"/>
      <c r="J20" s="677">
        <f>SUM(J21:K24)</f>
        <v>170</v>
      </c>
      <c r="K20" s="789"/>
      <c r="L20" s="677">
        <f>SUM(L21:M24)</f>
        <v>0</v>
      </c>
      <c r="M20" s="789"/>
      <c r="N20" s="677">
        <f>SUM(N21:O24)</f>
        <v>0</v>
      </c>
      <c r="O20" s="678"/>
    </row>
    <row r="21" spans="2:24" ht="15.75">
      <c r="B21" s="38" t="s">
        <v>272</v>
      </c>
      <c r="C21" s="87">
        <v>6</v>
      </c>
      <c r="D21" s="810">
        <v>3</v>
      </c>
      <c r="E21" s="811"/>
      <c r="F21" s="202"/>
      <c r="G21" s="790">
        <v>90</v>
      </c>
      <c r="H21" s="812"/>
      <c r="I21" s="791"/>
      <c r="J21" s="790">
        <v>39</v>
      </c>
      <c r="K21" s="791"/>
      <c r="L21" s="790"/>
      <c r="M21" s="791"/>
      <c r="N21" s="790"/>
      <c r="O21" s="814"/>
      <c r="S21" s="9">
        <f>IF(D21&gt;G21,"Er","")</f>
      </c>
      <c r="T21" s="9">
        <f>IF(OR(G21&lt;D21,G21&lt;J21,G21&lt;L21,G21&lt;N21),"Er","")</f>
      </c>
      <c r="U21" s="9">
        <f>IF(OR(J21&gt;G21,J21&lt;N21),"Er","")</f>
      </c>
      <c r="V21" s="312">
        <f>IF(OR(L21&gt;G21,G21-L21&lt;J21-N21),"Er","")</f>
      </c>
      <c r="W21" s="312">
        <f>IF(OR(N21&gt;J21,G21-L21&lt;J21-N21),"Er","")</f>
      </c>
      <c r="X21" s="316">
        <f>IF(OR(P21&gt;N21,P21&gt;L21,P21&gt;J21),"Er","")</f>
      </c>
    </row>
    <row r="22" spans="2:24" ht="15.75">
      <c r="B22" s="13" t="s">
        <v>84</v>
      </c>
      <c r="C22" s="88">
        <v>7</v>
      </c>
      <c r="D22" s="665">
        <v>3</v>
      </c>
      <c r="E22" s="784"/>
      <c r="F22" s="203">
        <v>7</v>
      </c>
      <c r="G22" s="665">
        <v>87</v>
      </c>
      <c r="H22" s="785"/>
      <c r="I22" s="784"/>
      <c r="J22" s="665">
        <v>36</v>
      </c>
      <c r="K22" s="784"/>
      <c r="L22" s="665"/>
      <c r="M22" s="784"/>
      <c r="N22" s="665"/>
      <c r="O22" s="666"/>
      <c r="S22" s="9">
        <f>IF(D22&gt;G22,"Er","")</f>
      </c>
      <c r="T22" s="9">
        <f>IF(OR(G22&lt;D22,G22&lt;J22,G22&lt;L22,G22&lt;N22),"Er","")</f>
      </c>
      <c r="U22" s="9">
        <f>IF(OR(J22&gt;G22,J22&lt;N22),"Er","")</f>
      </c>
      <c r="V22" s="312">
        <f>IF(OR(L22&gt;G22,G22-L22&lt;J22-N22),"Er","")</f>
      </c>
      <c r="W22" s="312">
        <f>IF(OR(N22&gt;J22,G22-L22&lt;J22-N22),"Er","")</f>
      </c>
      <c r="X22" s="316">
        <f>IF(OR(P22&gt;N22,P22&gt;L22,P22&gt;J22),"Er","")</f>
      </c>
    </row>
    <row r="23" spans="2:24" ht="15.75">
      <c r="B23" s="13" t="s">
        <v>85</v>
      </c>
      <c r="C23" s="88">
        <v>8</v>
      </c>
      <c r="D23" s="665">
        <v>3</v>
      </c>
      <c r="E23" s="784"/>
      <c r="F23" s="203">
        <v>8</v>
      </c>
      <c r="G23" s="665">
        <v>109</v>
      </c>
      <c r="H23" s="785"/>
      <c r="I23" s="784"/>
      <c r="J23" s="665">
        <v>50</v>
      </c>
      <c r="K23" s="784"/>
      <c r="L23" s="665"/>
      <c r="M23" s="784"/>
      <c r="N23" s="665"/>
      <c r="O23" s="666"/>
      <c r="S23" s="9">
        <f>IF(D23&gt;G23,"Er","")</f>
      </c>
      <c r="T23" s="9">
        <f>IF(OR(G23&lt;D23,G23&lt;J23,G23&lt;L23,G23&lt;N23),"Er","")</f>
      </c>
      <c r="U23" s="9">
        <f>IF(OR(J23&gt;G23,J23&lt;N23),"Er","")</f>
      </c>
      <c r="V23" s="312">
        <f>IF(OR(L23&gt;G23,G23-L23&lt;J23-N23),"Er","")</f>
      </c>
      <c r="W23" s="312">
        <f>IF(OR(N23&gt;J23,G23-L23&lt;J23-N23),"Er","")</f>
      </c>
      <c r="X23" s="316">
        <f>IF(OR(P23&gt;N23,P23&gt;L23,P23&gt;J23),"Er","")</f>
      </c>
    </row>
    <row r="24" spans="2:24" ht="16.5" thickBot="1">
      <c r="B24" s="19" t="s">
        <v>86</v>
      </c>
      <c r="C24" s="89">
        <v>9</v>
      </c>
      <c r="D24" s="780">
        <v>3</v>
      </c>
      <c r="E24" s="781"/>
      <c r="F24" s="204">
        <v>9</v>
      </c>
      <c r="G24" s="780">
        <v>91</v>
      </c>
      <c r="H24" s="782"/>
      <c r="I24" s="781"/>
      <c r="J24" s="780">
        <v>45</v>
      </c>
      <c r="K24" s="781"/>
      <c r="L24" s="780"/>
      <c r="M24" s="781"/>
      <c r="N24" s="780"/>
      <c r="O24" s="783"/>
      <c r="S24" s="9">
        <f>IF(D24&gt;G24,"Er","")</f>
      </c>
      <c r="T24" s="9">
        <f>IF(OR(G24&lt;D24,G24&lt;J24,G24&lt;L24,G24&lt;N24),"Er","")</f>
      </c>
      <c r="U24" s="9">
        <f>IF(OR(J24&gt;G24,J24&lt;N24),"Er","")</f>
      </c>
      <c r="V24" s="312">
        <f>IF(OR(L24&gt;G24,G24-L24&lt;J24-N24),"Er","")</f>
      </c>
      <c r="W24" s="312">
        <f>IF(OR(N24&gt;J24,G24-L24&lt;J24-N24),"Er","")</f>
      </c>
      <c r="X24" s="316">
        <f>IF(OR(P24&gt;N24,P24&gt;L24,P24&gt;J24),"Er","")</f>
      </c>
    </row>
    <row r="25" spans="20:23" ht="15.75">
      <c r="T25" s="315"/>
      <c r="U25" s="315"/>
      <c r="V25" s="315"/>
      <c r="W25" s="315"/>
    </row>
  </sheetData>
  <sheetProtection password="C129" sheet="1" objects="1" scenarios="1"/>
  <mergeCells count="72">
    <mergeCell ref="B1:I1"/>
    <mergeCell ref="B5:G6"/>
    <mergeCell ref="I5:K6"/>
    <mergeCell ref="I13:K14"/>
    <mergeCell ref="B10:G10"/>
    <mergeCell ref="B3:D3"/>
    <mergeCell ref="I8:K8"/>
    <mergeCell ref="E3:G3"/>
    <mergeCell ref="B9:G9"/>
    <mergeCell ref="B7:G7"/>
    <mergeCell ref="I15:K15"/>
    <mergeCell ref="B11:G11"/>
    <mergeCell ref="I11:K11"/>
    <mergeCell ref="L13:Q13"/>
    <mergeCell ref="O11:Q11"/>
    <mergeCell ref="N15:O15"/>
    <mergeCell ref="P15:Q15"/>
    <mergeCell ref="L14:M14"/>
    <mergeCell ref="N14:O14"/>
    <mergeCell ref="P14:Q14"/>
    <mergeCell ref="I7:K7"/>
    <mergeCell ref="B17:B19"/>
    <mergeCell ref="D17:E19"/>
    <mergeCell ref="J18:O18"/>
    <mergeCell ref="I9:K9"/>
    <mergeCell ref="B13:G14"/>
    <mergeCell ref="O7:Q7"/>
    <mergeCell ref="O9:Q9"/>
    <mergeCell ref="B15:G15"/>
    <mergeCell ref="L7:N7"/>
    <mergeCell ref="L11:N11"/>
    <mergeCell ref="L10:N10"/>
    <mergeCell ref="O10:Q10"/>
    <mergeCell ref="L5:Q5"/>
    <mergeCell ref="L6:N6"/>
    <mergeCell ref="O6:Q6"/>
    <mergeCell ref="H5:H6"/>
    <mergeCell ref="L9:N9"/>
    <mergeCell ref="D21:E21"/>
    <mergeCell ref="G21:I21"/>
    <mergeCell ref="D20:E20"/>
    <mergeCell ref="G20:I20"/>
    <mergeCell ref="N20:O20"/>
    <mergeCell ref="N21:O21"/>
    <mergeCell ref="L19:M19"/>
    <mergeCell ref="N19:O19"/>
    <mergeCell ref="I10:K10"/>
    <mergeCell ref="L8:N8"/>
    <mergeCell ref="O8:Q8"/>
    <mergeCell ref="D22:E22"/>
    <mergeCell ref="G22:I22"/>
    <mergeCell ref="J22:K22"/>
    <mergeCell ref="L22:M22"/>
    <mergeCell ref="L15:M15"/>
    <mergeCell ref="G18:I19"/>
    <mergeCell ref="J19:K19"/>
    <mergeCell ref="G17:O17"/>
    <mergeCell ref="N22:O22"/>
    <mergeCell ref="J20:K20"/>
    <mergeCell ref="L20:M20"/>
    <mergeCell ref="J21:K21"/>
    <mergeCell ref="L21:M21"/>
    <mergeCell ref="N23:O23"/>
    <mergeCell ref="D24:E24"/>
    <mergeCell ref="G24:I24"/>
    <mergeCell ref="J24:K24"/>
    <mergeCell ref="L24:M24"/>
    <mergeCell ref="N24:O24"/>
    <mergeCell ref="D23:E23"/>
    <mergeCell ref="G23:I23"/>
    <mergeCell ref="J23:K23"/>
    <mergeCell ref="L23:M23"/>
  </mergeCells>
  <dataValidations count="6">
    <dataValidation allowBlank="1" showInputMessage="1" showErrorMessage="1" errorTitle="Lçi nhËp d÷ liÖu" error="ChØ nhËp d÷ liÖu kiÓu sè, kh«ng nhËp ch÷." sqref="D20:H20 N20 L7:Q7 I7:K8 L20 J20 L8 O8"/>
    <dataValidation type="whole" allowBlank="1" showErrorMessage="1" errorTitle="Lỗi nhập dữ liệu" error="Chỉ nhập số tối đa 200" sqref="I9:Q11">
      <formula1>0</formula1>
      <formula2>200</formula2>
    </dataValidation>
    <dataValidation type="whole" allowBlank="1" showErrorMessage="1" errorTitle="Lỗi nhập dữ liệu" error="Chỉ nhập số tối đa 300" sqref="I15:Q15">
      <formula1>0</formula1>
      <formula2>300</formula2>
    </dataValidation>
    <dataValidation type="whole" allowBlank="1" showErrorMessage="1" errorTitle="Lỗi nhập dữ liệu" error="Chỉ nhập số tối đa 1000" sqref="G21:O24">
      <formula1>0</formula1>
      <formula2>1000</formula2>
    </dataValidation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15 điểm trường." sqref="E3:H3">
      <formula1>1</formula1>
      <formula2>15</formula2>
    </dataValidation>
    <dataValidation type="whole" allowBlank="1" showErrorMessage="1" errorTitle="Lỗi nhập dữ liệu" error="Chỉ nhập số tối đa 50." sqref="D21:E24">
      <formula1>0</formula1>
      <formula2>50</formula2>
    </dataValidation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</cp:lastModifiedBy>
  <cp:lastPrinted>2012-10-23T02:52:12Z</cp:lastPrinted>
  <dcterms:created xsi:type="dcterms:W3CDTF">2002-10-30T04:02:03Z</dcterms:created>
  <dcterms:modified xsi:type="dcterms:W3CDTF">2012-10-23T02:53:24Z</dcterms:modified>
  <cp:category/>
  <cp:version/>
  <cp:contentType/>
  <cp:contentStatus/>
</cp:coreProperties>
</file>